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85" yWindow="15" windowWidth="12090" windowHeight="12585" activeTab="0"/>
  </bookViews>
  <sheets>
    <sheet name="Team Results" sheetId="1" r:id="rId1"/>
    <sheet name="Discipline Results" sheetId="2" r:id="rId2"/>
    <sheet name="Scores" sheetId="3" r:id="rId3"/>
    <sheet name="Score Sheets" sheetId="4" r:id="rId4"/>
    <sheet name="Working" sheetId="5" r:id="rId5"/>
  </sheets>
  <definedNames/>
  <calcPr fullCalcOnLoad="1"/>
</workbook>
</file>

<file path=xl/sharedStrings.xml><?xml version="1.0" encoding="utf-8"?>
<sst xmlns="http://schemas.openxmlformats.org/spreadsheetml/2006/main" count="1076" uniqueCount="146">
  <si>
    <t>C</t>
  </si>
  <si>
    <t>D</t>
  </si>
  <si>
    <t>10s</t>
  </si>
  <si>
    <t>A</t>
  </si>
  <si>
    <t>B</t>
  </si>
  <si>
    <t>L</t>
  </si>
  <si>
    <t>G</t>
  </si>
  <si>
    <t>CUL</t>
  </si>
  <si>
    <t>BB</t>
  </si>
  <si>
    <t>LB</t>
  </si>
  <si>
    <t>RC</t>
  </si>
  <si>
    <t>Neath</t>
  </si>
  <si>
    <t>William</t>
  </si>
  <si>
    <t>Shackley</t>
  </si>
  <si>
    <t>Richards</t>
  </si>
  <si>
    <t>Suz</t>
  </si>
  <si>
    <t>Ieuan</t>
  </si>
  <si>
    <t>Johns</t>
  </si>
  <si>
    <t>Jamie</t>
  </si>
  <si>
    <t>Hopley</t>
  </si>
  <si>
    <t>Siobhan</t>
  </si>
  <si>
    <t>Boyle</t>
  </si>
  <si>
    <t>Alice</t>
  </si>
  <si>
    <t>Reynolds</t>
  </si>
  <si>
    <t>Jack</t>
  </si>
  <si>
    <t>Davies</t>
  </si>
  <si>
    <t>Simon</t>
  </si>
  <si>
    <t>Browning</t>
  </si>
  <si>
    <t>Jon</t>
  </si>
  <si>
    <t>Gordon</t>
  </si>
  <si>
    <t>David</t>
  </si>
  <si>
    <t>O'Carroll</t>
  </si>
  <si>
    <t>Phil</t>
  </si>
  <si>
    <t>Lewis</t>
  </si>
  <si>
    <t>Kelvin</t>
  </si>
  <si>
    <t>Luke</t>
  </si>
  <si>
    <t>Brian</t>
  </si>
  <si>
    <t>Vicky</t>
  </si>
  <si>
    <t>Jan</t>
  </si>
  <si>
    <t>John</t>
  </si>
  <si>
    <t>Kevan</t>
  </si>
  <si>
    <t>Kevin</t>
  </si>
  <si>
    <t>Jeff</t>
  </si>
  <si>
    <t>Andrew</t>
  </si>
  <si>
    <t>James</t>
  </si>
  <si>
    <t>Doyle</t>
  </si>
  <si>
    <t>Hughes</t>
  </si>
  <si>
    <t>Broughton</t>
  </si>
  <si>
    <t>Mahers</t>
  </si>
  <si>
    <t>B of G</t>
  </si>
  <si>
    <t>Fairgrieve</t>
  </si>
  <si>
    <t>Target</t>
  </si>
  <si>
    <t>Detail</t>
  </si>
  <si>
    <t>Archer</t>
  </si>
  <si>
    <t>Club</t>
  </si>
  <si>
    <t>Gen</t>
  </si>
  <si>
    <t>Dis</t>
  </si>
  <si>
    <t>Hits</t>
  </si>
  <si>
    <t>Score</t>
  </si>
  <si>
    <t>Dozen 1</t>
  </si>
  <si>
    <t>Details</t>
  </si>
  <si>
    <t>Totals</t>
  </si>
  <si>
    <t>Dozen 2</t>
  </si>
  <si>
    <t>Dozen 3</t>
  </si>
  <si>
    <t>Dozen 4</t>
  </si>
  <si>
    <t>Dozen 5</t>
  </si>
  <si>
    <t>1A</t>
  </si>
  <si>
    <t>1B</t>
  </si>
  <si>
    <t>1C</t>
  </si>
  <si>
    <t>1D</t>
  </si>
  <si>
    <t>2A</t>
  </si>
  <si>
    <t>2B</t>
  </si>
  <si>
    <t>2C</t>
  </si>
  <si>
    <t>2D</t>
  </si>
  <si>
    <t>3A</t>
  </si>
  <si>
    <t>3B</t>
  </si>
  <si>
    <t>3C</t>
  </si>
  <si>
    <t>3D</t>
  </si>
  <si>
    <t>4A</t>
  </si>
  <si>
    <t>4B</t>
  </si>
  <si>
    <t>4C</t>
  </si>
  <si>
    <t>4D</t>
  </si>
  <si>
    <t>5A</t>
  </si>
  <si>
    <t>5B</t>
  </si>
  <si>
    <t>5C</t>
  </si>
  <si>
    <t>5D</t>
  </si>
  <si>
    <t>6A</t>
  </si>
  <si>
    <t>6B</t>
  </si>
  <si>
    <t>6C</t>
  </si>
  <si>
    <t>6D</t>
  </si>
  <si>
    <t>7A</t>
  </si>
  <si>
    <t>7B</t>
  </si>
  <si>
    <t>7C</t>
  </si>
  <si>
    <t>7D</t>
  </si>
  <si>
    <t>Row</t>
  </si>
  <si>
    <t>Club-Dis</t>
  </si>
  <si>
    <t>Rank by Club-Dis</t>
  </si>
  <si>
    <t>Club-Dis-Rank</t>
  </si>
  <si>
    <t>Name</t>
  </si>
  <si>
    <t>Score/H/G.row</t>
  </si>
  <si>
    <t>Total</t>
  </si>
  <si>
    <t>Team Total</t>
  </si>
  <si>
    <t>Neath Archers 'A'</t>
  </si>
  <si>
    <t>VS</t>
  </si>
  <si>
    <t>Bowmen of Gower 'A'</t>
  </si>
  <si>
    <t>Bowmen of Gower 'B'</t>
  </si>
  <si>
    <t>Neath Archers 'B'</t>
  </si>
  <si>
    <t>BOG A</t>
  </si>
  <si>
    <t>NEATH A</t>
  </si>
  <si>
    <t>BOG B</t>
  </si>
  <si>
    <t>NEATH B</t>
  </si>
  <si>
    <t>BOG C</t>
  </si>
  <si>
    <t>NEATH C</t>
  </si>
  <si>
    <t>Allen</t>
  </si>
  <si>
    <t>Luty</t>
  </si>
  <si>
    <t>Thomas</t>
  </si>
  <si>
    <t>Haines</t>
  </si>
  <si>
    <t>Scr</t>
  </si>
  <si>
    <t>Illes</t>
  </si>
  <si>
    <t>Bowmen of Gower 'C'</t>
  </si>
  <si>
    <t>Neath Archers 'C'</t>
  </si>
  <si>
    <t>Roger</t>
  </si>
  <si>
    <t>Gammon</t>
  </si>
  <si>
    <t>Gavin</t>
  </si>
  <si>
    <t>Tsang</t>
  </si>
  <si>
    <t>Bowmen of Gower</t>
  </si>
  <si>
    <t>Neath Archers</t>
  </si>
  <si>
    <t>Tony</t>
  </si>
  <si>
    <t>Searles</t>
  </si>
  <si>
    <t>Nigel</t>
  </si>
  <si>
    <t>George</t>
  </si>
  <si>
    <t>Best Individuals</t>
  </si>
  <si>
    <t>Dis-Rank</t>
  </si>
  <si>
    <t>Rank by Dis</t>
  </si>
  <si>
    <t>Dozen</t>
  </si>
  <si>
    <t>Half</t>
  </si>
  <si>
    <t>Doz</t>
  </si>
  <si>
    <t>R Tot</t>
  </si>
  <si>
    <t>Bowstyle</t>
  </si>
  <si>
    <t>Recurve</t>
  </si>
  <si>
    <t>Longbow</t>
  </si>
  <si>
    <t>Barebow</t>
  </si>
  <si>
    <t>Compound</t>
  </si>
  <si>
    <t>Scorer</t>
  </si>
  <si>
    <t>Murphy</t>
  </si>
  <si>
    <t>M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</si>
</sst>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8"/>
      <name val="Arial"/>
      <family val="0"/>
    </font>
    <font>
      <sz val="11"/>
      <name val="Bookerly"/>
      <family val="1"/>
    </font>
    <font>
      <b/>
      <sz val="11"/>
      <name val="Bookerly"/>
      <family val="1"/>
    </font>
    <font>
      <sz val="11"/>
      <color indexed="9"/>
      <name val="Bookerly"/>
      <family val="1"/>
    </font>
    <font>
      <sz val="11"/>
      <color indexed="10"/>
      <name val="Bookerly"/>
      <family val="1"/>
    </font>
    <font>
      <b/>
      <sz val="11"/>
      <color indexed="10"/>
      <name val="Bookerly"/>
      <family val="1"/>
    </font>
    <font>
      <b/>
      <sz val="11"/>
      <color indexed="9"/>
      <name val="Bookerly"/>
      <family val="1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0"/>
      <name val="Bookerly"/>
      <family val="1"/>
    </font>
    <font>
      <b/>
      <sz val="10"/>
      <name val="Bookerly"/>
      <family val="1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4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4" borderId="8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5" fillId="6" borderId="23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0" fontId="6" fillId="7" borderId="26" xfId="0" applyFont="1" applyFill="1" applyBorder="1" applyAlignment="1">
      <alignment horizontal="center"/>
    </xf>
    <xf numFmtId="0" fontId="6" fillId="7" borderId="27" xfId="0" applyFont="1" applyFill="1" applyBorder="1" applyAlignment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0" fontId="2" fillId="4" borderId="20" xfId="0" applyFont="1" applyFill="1" applyBorder="1" applyAlignment="1" applyProtection="1">
      <alignment horizontal="center"/>
      <protection locked="0"/>
    </xf>
    <xf numFmtId="0" fontId="2" fillId="4" borderId="10" xfId="0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2" fillId="4" borderId="6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8" borderId="5" xfId="0" applyFont="1" applyFill="1" applyBorder="1" applyAlignment="1" applyProtection="1">
      <alignment horizontal="center"/>
      <protection locked="0"/>
    </xf>
    <xf numFmtId="0" fontId="3" fillId="9" borderId="28" xfId="0" applyFont="1" applyFill="1" applyBorder="1" applyAlignment="1" applyProtection="1">
      <alignment horizontal="center" vertical="top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1" fillId="2" borderId="29" xfId="0" applyFont="1" applyFill="1" applyBorder="1" applyAlignment="1" applyProtection="1">
      <alignment horizontal="center" vertical="center"/>
      <protection locked="0"/>
    </xf>
    <xf numFmtId="0" fontId="1" fillId="10" borderId="5" xfId="0" applyFont="1" applyFill="1" applyBorder="1" applyAlignment="1" applyProtection="1">
      <alignment horizontal="center"/>
      <protection locked="0"/>
    </xf>
    <xf numFmtId="0" fontId="4" fillId="6" borderId="3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6">
    <dxf>
      <fill>
        <patternFill>
          <bgColor rgb="FF99CCFF"/>
        </patternFill>
      </fill>
      <border/>
    </dxf>
    <dxf>
      <fill>
        <patternFill>
          <bgColor rgb="FFC0C0C0"/>
        </patternFill>
      </fill>
      <border/>
    </dxf>
    <dxf>
      <font>
        <color rgb="FFFFFFFF"/>
      </font>
      <fill>
        <patternFill>
          <bgColor rgb="FF0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fill>
        <patternFill>
          <bgColor rgb="FF00008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color auto="1"/>
      </font>
      <fill>
        <patternFill>
          <bgColor rgb="FFC0C0C0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  <dxf>
      <font>
        <color auto="1"/>
      </font>
      <fill>
        <patternFill>
          <bgColor rgb="FF99CCFF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45</xdr:col>
      <xdr:colOff>19050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45</xdr:col>
      <xdr:colOff>19050</xdr:colOff>
      <xdr:row>94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67875"/>
          <a:ext cx="6191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45</xdr:col>
      <xdr:colOff>19050</xdr:colOff>
      <xdr:row>187</xdr:row>
      <xdr:rowOff>19050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335750"/>
          <a:ext cx="6191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279</xdr:row>
      <xdr:rowOff>0</xdr:rowOff>
    </xdr:from>
    <xdr:to>
      <xdr:col>45</xdr:col>
      <xdr:colOff>19050</xdr:colOff>
      <xdr:row>280</xdr:row>
      <xdr:rowOff>19050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003625"/>
          <a:ext cx="6191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372</xdr:row>
      <xdr:rowOff>0</xdr:rowOff>
    </xdr:from>
    <xdr:to>
      <xdr:col>45</xdr:col>
      <xdr:colOff>19050</xdr:colOff>
      <xdr:row>373</xdr:row>
      <xdr:rowOff>19050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671500"/>
          <a:ext cx="6191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465</xdr:row>
      <xdr:rowOff>0</xdr:rowOff>
    </xdr:from>
    <xdr:to>
      <xdr:col>45</xdr:col>
      <xdr:colOff>19050</xdr:colOff>
      <xdr:row>466</xdr:row>
      <xdr:rowOff>19050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339375"/>
          <a:ext cx="6191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558</xdr:row>
      <xdr:rowOff>0</xdr:rowOff>
    </xdr:from>
    <xdr:to>
      <xdr:col>45</xdr:col>
      <xdr:colOff>19050</xdr:colOff>
      <xdr:row>559</xdr:row>
      <xdr:rowOff>19050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0"/>
          <a:ext cx="6191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651</xdr:row>
      <xdr:rowOff>0</xdr:rowOff>
    </xdr:from>
    <xdr:to>
      <xdr:col>45</xdr:col>
      <xdr:colOff>19050</xdr:colOff>
      <xdr:row>652</xdr:row>
      <xdr:rowOff>19050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75125"/>
          <a:ext cx="6191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744</xdr:row>
      <xdr:rowOff>0</xdr:rowOff>
    </xdr:from>
    <xdr:to>
      <xdr:col>45</xdr:col>
      <xdr:colOff>19050</xdr:colOff>
      <xdr:row>745</xdr:row>
      <xdr:rowOff>19050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343000"/>
          <a:ext cx="6191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837</xdr:row>
      <xdr:rowOff>0</xdr:rowOff>
    </xdr:from>
    <xdr:to>
      <xdr:col>45</xdr:col>
      <xdr:colOff>19050</xdr:colOff>
      <xdr:row>838</xdr:row>
      <xdr:rowOff>19050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010875"/>
          <a:ext cx="6191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7"/>
  <sheetViews>
    <sheetView tabSelected="1" workbookViewId="0" topLeftCell="A1">
      <selection activeCell="I29" sqref="I29"/>
    </sheetView>
  </sheetViews>
  <sheetFormatPr defaultColWidth="9.33203125" defaultRowHeight="11.25"/>
  <cols>
    <col min="1" max="2" width="0.4921875" style="3" customWidth="1"/>
    <col min="3" max="3" width="14.83203125" style="3" customWidth="1"/>
    <col min="4" max="4" width="0.4921875" style="3" customWidth="1"/>
    <col min="5" max="5" width="14.83203125" style="3" customWidth="1"/>
    <col min="6" max="6" width="0.4921875" style="3" customWidth="1"/>
    <col min="7" max="7" width="7.5" style="3" customWidth="1"/>
    <col min="8" max="8" width="0.4921875" style="3" customWidth="1"/>
    <col min="9" max="9" width="7.5" style="3" customWidth="1"/>
    <col min="10" max="10" width="0.4921875" style="3" customWidth="1"/>
    <col min="11" max="11" width="7.5" style="3" customWidth="1"/>
    <col min="12" max="12" width="0.4921875" style="3" customWidth="1"/>
    <col min="13" max="13" width="7.5" style="3" customWidth="1"/>
    <col min="14" max="15" width="0.4921875" style="3" customWidth="1"/>
    <col min="16" max="16" width="4.66015625" style="3" bestFit="1" customWidth="1"/>
    <col min="17" max="18" width="0.4921875" style="3" customWidth="1"/>
    <col min="19" max="19" width="14.83203125" style="3" customWidth="1"/>
    <col min="20" max="20" width="0.4921875" style="3" customWidth="1"/>
    <col min="21" max="21" width="14.83203125" style="3" customWidth="1"/>
    <col min="22" max="22" width="0.4921875" style="3" customWidth="1"/>
    <col min="23" max="23" width="7.5" style="3" customWidth="1"/>
    <col min="24" max="24" width="0.4921875" style="3" customWidth="1"/>
    <col min="25" max="25" width="7.5" style="3" customWidth="1"/>
    <col min="26" max="26" width="0.4921875" style="3" customWidth="1"/>
    <col min="27" max="27" width="7.5" style="3" customWidth="1"/>
    <col min="28" max="28" width="0.4921875" style="3" customWidth="1"/>
    <col min="29" max="29" width="7.5" style="3" customWidth="1"/>
    <col min="30" max="31" width="0.4921875" style="3" customWidth="1"/>
    <col min="32" max="16384" width="9.33203125" style="3" customWidth="1"/>
  </cols>
  <sheetData>
    <row r="1" spans="1:32" s="8" customFormat="1" ht="2.25" customHeight="1">
      <c r="A1" s="3"/>
      <c r="B1" s="3"/>
      <c r="D1" s="3"/>
      <c r="F1" s="3"/>
      <c r="H1" s="3"/>
      <c r="J1" s="3"/>
      <c r="L1" s="3"/>
      <c r="N1" s="3"/>
      <c r="O1" s="3"/>
      <c r="Q1" s="3"/>
      <c r="R1" s="3"/>
      <c r="T1" s="3"/>
      <c r="V1" s="3"/>
      <c r="X1" s="3"/>
      <c r="Z1" s="3"/>
      <c r="AB1" s="3"/>
      <c r="AD1" s="3"/>
      <c r="AE1" s="3"/>
      <c r="AF1" s="3"/>
    </row>
    <row r="2" spans="1:32" s="8" customFormat="1" ht="2.2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3"/>
      <c r="Q2" s="3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  <c r="AE2" s="3"/>
      <c r="AF2" s="3"/>
    </row>
    <row r="3" spans="2:30" ht="16.5">
      <c r="B3" s="7"/>
      <c r="C3" s="86" t="s">
        <v>104</v>
      </c>
      <c r="D3" s="87"/>
      <c r="E3" s="87"/>
      <c r="F3" s="87"/>
      <c r="G3" s="87"/>
      <c r="H3" s="87"/>
      <c r="I3" s="87"/>
      <c r="J3" s="87"/>
      <c r="K3" s="87"/>
      <c r="L3" s="87"/>
      <c r="M3" s="88"/>
      <c r="N3" s="10"/>
      <c r="P3" s="3" t="s">
        <v>103</v>
      </c>
      <c r="R3" s="7"/>
      <c r="S3" s="89" t="s">
        <v>102</v>
      </c>
      <c r="T3" s="90"/>
      <c r="U3" s="90"/>
      <c r="V3" s="90"/>
      <c r="W3" s="90"/>
      <c r="X3" s="90"/>
      <c r="Y3" s="90"/>
      <c r="Z3" s="90"/>
      <c r="AA3" s="90"/>
      <c r="AB3" s="90"/>
      <c r="AC3" s="91"/>
      <c r="AD3" s="10"/>
    </row>
    <row r="4" spans="1:32" s="8" customFormat="1" ht="2.25" customHeight="1">
      <c r="A4" s="3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3"/>
      <c r="Q4" s="3"/>
      <c r="R4" s="16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8"/>
      <c r="AE4" s="3"/>
      <c r="AF4" s="3"/>
    </row>
    <row r="5" spans="1:32" s="8" customFormat="1" ht="2.25" customHeight="1">
      <c r="A5" s="3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  <c r="O5" s="3"/>
      <c r="Q5" s="3"/>
      <c r="R5" s="4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6"/>
      <c r="AE5" s="3"/>
      <c r="AF5" s="3"/>
    </row>
    <row r="6" spans="2:30" ht="16.5">
      <c r="B6" s="7"/>
      <c r="C6" s="80" t="s">
        <v>53</v>
      </c>
      <c r="D6" s="81"/>
      <c r="E6" s="82"/>
      <c r="F6" s="8"/>
      <c r="G6" s="25" t="s">
        <v>56</v>
      </c>
      <c r="H6" s="8"/>
      <c r="I6" s="25" t="s">
        <v>57</v>
      </c>
      <c r="J6" s="8"/>
      <c r="K6" s="25" t="s">
        <v>2</v>
      </c>
      <c r="L6" s="8"/>
      <c r="M6" s="25" t="s">
        <v>58</v>
      </c>
      <c r="N6" s="10"/>
      <c r="R6" s="7"/>
      <c r="S6" s="80" t="s">
        <v>53</v>
      </c>
      <c r="T6" s="81"/>
      <c r="U6" s="82"/>
      <c r="V6" s="8"/>
      <c r="W6" s="25" t="s">
        <v>56</v>
      </c>
      <c r="X6" s="8"/>
      <c r="Y6" s="25" t="s">
        <v>57</v>
      </c>
      <c r="Z6" s="8"/>
      <c r="AA6" s="25" t="s">
        <v>2</v>
      </c>
      <c r="AB6" s="8"/>
      <c r="AC6" s="25" t="s">
        <v>58</v>
      </c>
      <c r="AD6" s="10"/>
    </row>
    <row r="7" spans="1:32" s="8" customFormat="1" ht="2.25" customHeight="1">
      <c r="A7" s="3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3"/>
      <c r="Q7" s="3"/>
      <c r="R7" s="16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8"/>
      <c r="AE7" s="3"/>
      <c r="AF7" s="3"/>
    </row>
    <row r="8" spans="1:32" s="8" customFormat="1" ht="2.25" customHeight="1">
      <c r="A8" s="3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  <c r="O8" s="3"/>
      <c r="Q8" s="3"/>
      <c r="R8" s="4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"/>
      <c r="AE8" s="3"/>
      <c r="AF8" s="3"/>
    </row>
    <row r="9" spans="2:30" ht="16.5">
      <c r="B9" s="7"/>
      <c r="C9" s="9" t="str">
        <f>Working!C34</f>
        <v>William</v>
      </c>
      <c r="D9" s="8"/>
      <c r="E9" s="9" t="str">
        <f>Working!D34</f>
        <v>Shackley</v>
      </c>
      <c r="F9" s="8"/>
      <c r="G9" s="9" t="str">
        <f>Working!F34</f>
        <v>CUL</v>
      </c>
      <c r="H9" s="8"/>
      <c r="I9" s="9">
        <f>Working!K34</f>
        <v>60</v>
      </c>
      <c r="J9" s="8"/>
      <c r="K9" s="9">
        <f>Working!L34</f>
        <v>36</v>
      </c>
      <c r="L9" s="8"/>
      <c r="M9" s="15">
        <f>Working!G34</f>
        <v>576</v>
      </c>
      <c r="N9" s="10"/>
      <c r="R9" s="7"/>
      <c r="S9" s="9" t="str">
        <f>Working!C41</f>
        <v>Kelvin</v>
      </c>
      <c r="T9" s="8"/>
      <c r="U9" s="9" t="str">
        <f>Working!D41</f>
        <v>Haines</v>
      </c>
      <c r="V9" s="8"/>
      <c r="W9" s="9" t="str">
        <f>Working!F41</f>
        <v>CUL</v>
      </c>
      <c r="X9" s="8"/>
      <c r="Y9" s="9">
        <f>Working!K41</f>
        <v>60</v>
      </c>
      <c r="Z9" s="8"/>
      <c r="AA9" s="9">
        <f>Working!L41</f>
        <v>7</v>
      </c>
      <c r="AB9" s="8"/>
      <c r="AC9" s="15">
        <f>Working!G41</f>
        <v>542</v>
      </c>
      <c r="AD9" s="10"/>
    </row>
    <row r="10" spans="2:30" ht="2.25" customHeight="1">
      <c r="B10" s="7"/>
      <c r="C10" s="26"/>
      <c r="D10" s="8"/>
      <c r="E10" s="26"/>
      <c r="F10" s="8"/>
      <c r="G10" s="26"/>
      <c r="H10" s="8"/>
      <c r="I10" s="26"/>
      <c r="J10" s="8"/>
      <c r="K10" s="26"/>
      <c r="L10" s="8"/>
      <c r="M10" s="26"/>
      <c r="N10" s="10"/>
      <c r="R10" s="7"/>
      <c r="S10" s="26"/>
      <c r="T10" s="8"/>
      <c r="U10" s="26"/>
      <c r="V10" s="8"/>
      <c r="W10" s="26"/>
      <c r="X10" s="8"/>
      <c r="Y10" s="26"/>
      <c r="Z10" s="8"/>
      <c r="AA10" s="26"/>
      <c r="AB10" s="8"/>
      <c r="AC10" s="26"/>
      <c r="AD10" s="10"/>
    </row>
    <row r="11" spans="2:30" ht="16.5">
      <c r="B11" s="7"/>
      <c r="C11" s="9" t="str">
        <f>Working!C35</f>
        <v>Gavin</v>
      </c>
      <c r="D11" s="8"/>
      <c r="E11" s="9" t="str">
        <f>Working!D35</f>
        <v>Tsang</v>
      </c>
      <c r="F11" s="8"/>
      <c r="G11" s="9" t="str">
        <f>Working!F35</f>
        <v>RC</v>
      </c>
      <c r="H11" s="8"/>
      <c r="I11" s="9">
        <f>Working!K35</f>
        <v>60</v>
      </c>
      <c r="J11" s="8"/>
      <c r="K11" s="9">
        <f>Working!L35</f>
        <v>30</v>
      </c>
      <c r="L11" s="8"/>
      <c r="M11" s="15">
        <f>Working!G35</f>
        <v>559</v>
      </c>
      <c r="N11" s="10"/>
      <c r="R11" s="7"/>
      <c r="S11" s="9" t="str">
        <f>Working!C42</f>
        <v>Vicky</v>
      </c>
      <c r="T11" s="8"/>
      <c r="U11" s="9" t="str">
        <f>Working!D42</f>
        <v>Doyle</v>
      </c>
      <c r="V11" s="8"/>
      <c r="W11" s="9" t="str">
        <f>Working!F42</f>
        <v>RC</v>
      </c>
      <c r="X11" s="8"/>
      <c r="Y11" s="9">
        <f>Working!K42</f>
        <v>60</v>
      </c>
      <c r="Z11" s="8"/>
      <c r="AA11" s="9">
        <f>Working!L42</f>
        <v>18</v>
      </c>
      <c r="AB11" s="8"/>
      <c r="AC11" s="15">
        <f>Working!G42</f>
        <v>527</v>
      </c>
      <c r="AD11" s="10"/>
    </row>
    <row r="12" spans="2:30" ht="2.25" customHeight="1">
      <c r="B12" s="7"/>
      <c r="C12" s="26"/>
      <c r="D12" s="8"/>
      <c r="E12" s="26"/>
      <c r="F12" s="8"/>
      <c r="G12" s="26"/>
      <c r="H12" s="8"/>
      <c r="I12" s="26"/>
      <c r="J12" s="8"/>
      <c r="K12" s="26"/>
      <c r="L12" s="8"/>
      <c r="M12" s="26"/>
      <c r="N12" s="10"/>
      <c r="R12" s="7"/>
      <c r="S12" s="26"/>
      <c r="T12" s="8"/>
      <c r="U12" s="26"/>
      <c r="V12" s="8"/>
      <c r="W12" s="26"/>
      <c r="X12" s="8"/>
      <c r="Y12" s="26"/>
      <c r="Z12" s="8"/>
      <c r="AA12" s="26"/>
      <c r="AB12" s="8"/>
      <c r="AC12" s="26"/>
      <c r="AD12" s="10"/>
    </row>
    <row r="13" spans="2:30" ht="16.5">
      <c r="B13" s="7"/>
      <c r="C13" s="9" t="str">
        <f>Working!C36</f>
        <v>Alice</v>
      </c>
      <c r="D13" s="8"/>
      <c r="E13" s="9" t="str">
        <f>Working!D36</f>
        <v>Reynolds</v>
      </c>
      <c r="F13" s="8"/>
      <c r="G13" s="9" t="str">
        <f>Working!F36</f>
        <v>RC</v>
      </c>
      <c r="H13" s="8"/>
      <c r="I13" s="9">
        <f>Working!K36</f>
        <v>60</v>
      </c>
      <c r="J13" s="8"/>
      <c r="K13" s="9">
        <f>Working!L36</f>
        <v>19</v>
      </c>
      <c r="L13" s="8"/>
      <c r="M13" s="15">
        <f>Working!G36</f>
        <v>543</v>
      </c>
      <c r="N13" s="10"/>
      <c r="R13" s="7"/>
      <c r="S13" s="9" t="str">
        <f>Working!C43</f>
        <v>Jon</v>
      </c>
      <c r="T13" s="8"/>
      <c r="U13" s="9" t="str">
        <f>Working!D43</f>
        <v>Allen</v>
      </c>
      <c r="V13" s="8"/>
      <c r="W13" s="9" t="str">
        <f>Working!F43</f>
        <v>RC</v>
      </c>
      <c r="X13" s="8"/>
      <c r="Y13" s="9">
        <f>Working!K43</f>
        <v>60</v>
      </c>
      <c r="Z13" s="8"/>
      <c r="AA13" s="9">
        <f>Working!L43</f>
        <v>20</v>
      </c>
      <c r="AB13" s="8"/>
      <c r="AC13" s="15">
        <f>Working!G43</f>
        <v>520</v>
      </c>
      <c r="AD13" s="10"/>
    </row>
    <row r="14" spans="2:30" ht="2.25" customHeight="1">
      <c r="B14" s="7"/>
      <c r="C14" s="26"/>
      <c r="D14" s="8"/>
      <c r="E14" s="26"/>
      <c r="F14" s="8"/>
      <c r="G14" s="26"/>
      <c r="H14" s="8"/>
      <c r="I14" s="26"/>
      <c r="J14" s="8"/>
      <c r="K14" s="26"/>
      <c r="L14" s="8"/>
      <c r="M14" s="26"/>
      <c r="N14" s="10"/>
      <c r="R14" s="7"/>
      <c r="S14" s="26"/>
      <c r="T14" s="8"/>
      <c r="U14" s="26"/>
      <c r="V14" s="8"/>
      <c r="W14" s="26"/>
      <c r="X14" s="8"/>
      <c r="Y14" s="26"/>
      <c r="Z14" s="8"/>
      <c r="AA14" s="26"/>
      <c r="AB14" s="8"/>
      <c r="AC14" s="26"/>
      <c r="AD14" s="10"/>
    </row>
    <row r="15" spans="2:30" ht="16.5">
      <c r="B15" s="7"/>
      <c r="C15" s="9" t="str">
        <f>Working!C37</f>
        <v>Simon</v>
      </c>
      <c r="D15" s="8"/>
      <c r="E15" s="9" t="str">
        <f>Working!D37</f>
        <v>Browning</v>
      </c>
      <c r="F15" s="8"/>
      <c r="G15" s="9" t="str">
        <f>Working!F37</f>
        <v>BB</v>
      </c>
      <c r="H15" s="8"/>
      <c r="I15" s="9">
        <f>Working!K37</f>
        <v>60</v>
      </c>
      <c r="J15" s="8"/>
      <c r="K15" s="9">
        <f>Working!L37</f>
        <v>25</v>
      </c>
      <c r="L15" s="8"/>
      <c r="M15" s="15">
        <f>Working!G37</f>
        <v>549</v>
      </c>
      <c r="N15" s="10"/>
      <c r="R15" s="7"/>
      <c r="S15" s="9" t="str">
        <f>Working!C44</f>
        <v>Kevan</v>
      </c>
      <c r="T15" s="8"/>
      <c r="U15" s="9" t="str">
        <f>Working!D44</f>
        <v>Mahers</v>
      </c>
      <c r="V15" s="8"/>
      <c r="W15" s="9" t="str">
        <f>Working!F44</f>
        <v>BB</v>
      </c>
      <c r="X15" s="8"/>
      <c r="Y15" s="9">
        <f>Working!K44</f>
        <v>60</v>
      </c>
      <c r="Z15" s="8"/>
      <c r="AA15" s="9">
        <f>Working!L44</f>
        <v>4</v>
      </c>
      <c r="AB15" s="8"/>
      <c r="AC15" s="15">
        <f>Working!G44</f>
        <v>482</v>
      </c>
      <c r="AD15" s="10"/>
    </row>
    <row r="16" spans="2:30" ht="2.25" customHeight="1">
      <c r="B16" s="7"/>
      <c r="C16" s="26"/>
      <c r="D16" s="8"/>
      <c r="E16" s="26"/>
      <c r="F16" s="8"/>
      <c r="G16" s="26"/>
      <c r="H16" s="8"/>
      <c r="I16" s="26"/>
      <c r="J16" s="8"/>
      <c r="K16" s="26"/>
      <c r="L16" s="8"/>
      <c r="M16" s="26"/>
      <c r="N16" s="10"/>
      <c r="R16" s="7"/>
      <c r="S16" s="26"/>
      <c r="T16" s="8"/>
      <c r="U16" s="26"/>
      <c r="V16" s="8"/>
      <c r="W16" s="26"/>
      <c r="X16" s="8"/>
      <c r="Y16" s="26"/>
      <c r="Z16" s="8"/>
      <c r="AA16" s="26"/>
      <c r="AB16" s="8"/>
      <c r="AC16" s="26"/>
      <c r="AD16" s="10"/>
    </row>
    <row r="17" spans="2:30" ht="16.5">
      <c r="B17" s="7"/>
      <c r="C17" s="9" t="str">
        <f>Working!C38</f>
        <v>Phil</v>
      </c>
      <c r="D17" s="8"/>
      <c r="E17" s="9" t="str">
        <f>Working!D38</f>
        <v>Lewis</v>
      </c>
      <c r="F17" s="8"/>
      <c r="G17" s="9" t="str">
        <f>Working!F38</f>
        <v>LB</v>
      </c>
      <c r="H17" s="8"/>
      <c r="I17" s="9">
        <f>Working!K38</f>
        <v>60</v>
      </c>
      <c r="J17" s="8"/>
      <c r="K17" s="9">
        <f>Working!L38</f>
        <v>2</v>
      </c>
      <c r="L17" s="8"/>
      <c r="M17" s="15">
        <f>Working!G38</f>
        <v>345</v>
      </c>
      <c r="N17" s="10"/>
      <c r="R17" s="7"/>
      <c r="S17" s="9" t="str">
        <f>Working!C45</f>
        <v>Jeff</v>
      </c>
      <c r="T17" s="8"/>
      <c r="U17" s="9" t="str">
        <f>Working!D45</f>
        <v>Thomas</v>
      </c>
      <c r="V17" s="8"/>
      <c r="W17" s="9" t="str">
        <f>Working!F45</f>
        <v>LB</v>
      </c>
      <c r="X17" s="8"/>
      <c r="Y17" s="9">
        <f>Working!K45</f>
        <v>60</v>
      </c>
      <c r="Z17" s="8"/>
      <c r="AA17" s="9">
        <f>Working!L45</f>
        <v>5</v>
      </c>
      <c r="AB17" s="8"/>
      <c r="AC17" s="15">
        <f>Working!G45</f>
        <v>415</v>
      </c>
      <c r="AD17" s="10"/>
    </row>
    <row r="18" spans="2:30" ht="2.25" customHeight="1">
      <c r="B18" s="7"/>
      <c r="C18" s="26"/>
      <c r="D18" s="8"/>
      <c r="E18" s="26"/>
      <c r="F18" s="8"/>
      <c r="G18" s="26"/>
      <c r="H18" s="8"/>
      <c r="I18" s="26"/>
      <c r="J18" s="8"/>
      <c r="K18" s="26"/>
      <c r="L18" s="8"/>
      <c r="M18" s="26"/>
      <c r="N18" s="10"/>
      <c r="R18" s="7"/>
      <c r="S18" s="26"/>
      <c r="T18" s="8"/>
      <c r="U18" s="26"/>
      <c r="V18" s="8"/>
      <c r="W18" s="26"/>
      <c r="X18" s="8"/>
      <c r="Y18" s="26"/>
      <c r="Z18" s="8"/>
      <c r="AA18" s="26"/>
      <c r="AB18" s="8"/>
      <c r="AC18" s="26"/>
      <c r="AD18" s="10"/>
    </row>
    <row r="19" spans="2:30" ht="16.5">
      <c r="B19" s="7"/>
      <c r="C19" s="83" t="s">
        <v>101</v>
      </c>
      <c r="D19" s="84"/>
      <c r="E19" s="84"/>
      <c r="F19" s="84"/>
      <c r="G19" s="85"/>
      <c r="H19" s="8"/>
      <c r="I19" s="15">
        <f>SUM(I9:I17)</f>
        <v>300</v>
      </c>
      <c r="J19" s="8"/>
      <c r="K19" s="15">
        <f>SUM(K9:K17)</f>
        <v>112</v>
      </c>
      <c r="L19" s="8"/>
      <c r="M19" s="27">
        <f>SUM(M9:M17)</f>
        <v>2572</v>
      </c>
      <c r="N19" s="10"/>
      <c r="R19" s="7"/>
      <c r="S19" s="83" t="s">
        <v>101</v>
      </c>
      <c r="T19" s="84"/>
      <c r="U19" s="84"/>
      <c r="V19" s="84"/>
      <c r="W19" s="85"/>
      <c r="X19" s="8"/>
      <c r="Y19" s="15">
        <f>SUM(Y9:Y17)</f>
        <v>300</v>
      </c>
      <c r="Z19" s="8"/>
      <c r="AA19" s="15">
        <f>SUM(AA9:AA17)</f>
        <v>54</v>
      </c>
      <c r="AB19" s="8"/>
      <c r="AC19" s="27">
        <f>SUM(AC9:AC17)</f>
        <v>2486</v>
      </c>
      <c r="AD19" s="10"/>
    </row>
    <row r="20" spans="1:32" s="8" customFormat="1" ht="2.25" customHeight="1">
      <c r="A20" s="3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/>
      <c r="O20" s="3"/>
      <c r="Q20" s="3"/>
      <c r="R20" s="16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8"/>
      <c r="AE20" s="3"/>
      <c r="AF20" s="3"/>
    </row>
    <row r="22" spans="1:32" s="8" customFormat="1" ht="2.25" customHeight="1">
      <c r="A22" s="3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  <c r="O22" s="3"/>
      <c r="Q22" s="3"/>
      <c r="R22" s="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6"/>
      <c r="AE22" s="3"/>
      <c r="AF22" s="3"/>
    </row>
    <row r="23" spans="2:30" ht="16.5">
      <c r="B23" s="7"/>
      <c r="C23" s="86" t="s">
        <v>105</v>
      </c>
      <c r="D23" s="87"/>
      <c r="E23" s="87"/>
      <c r="F23" s="87"/>
      <c r="G23" s="87"/>
      <c r="H23" s="87"/>
      <c r="I23" s="87"/>
      <c r="J23" s="87"/>
      <c r="K23" s="87"/>
      <c r="L23" s="87"/>
      <c r="M23" s="88"/>
      <c r="N23" s="10"/>
      <c r="P23" s="3" t="s">
        <v>103</v>
      </c>
      <c r="R23" s="7"/>
      <c r="S23" s="89" t="s">
        <v>106</v>
      </c>
      <c r="T23" s="90"/>
      <c r="U23" s="90"/>
      <c r="V23" s="90"/>
      <c r="W23" s="90"/>
      <c r="X23" s="90"/>
      <c r="Y23" s="90"/>
      <c r="Z23" s="90"/>
      <c r="AA23" s="90"/>
      <c r="AB23" s="90"/>
      <c r="AC23" s="91"/>
      <c r="AD23" s="10"/>
    </row>
    <row r="24" spans="1:32" s="8" customFormat="1" ht="2.25" customHeight="1">
      <c r="A24" s="3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  <c r="O24" s="3"/>
      <c r="Q24" s="3"/>
      <c r="R24" s="16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8"/>
      <c r="AE24" s="3"/>
      <c r="AF24" s="3"/>
    </row>
    <row r="25" spans="1:32" s="8" customFormat="1" ht="2.25" customHeight="1">
      <c r="A25" s="3"/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  <c r="O25" s="3"/>
      <c r="Q25" s="3"/>
      <c r="R25" s="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6"/>
      <c r="AE25" s="3"/>
      <c r="AF25" s="3"/>
    </row>
    <row r="26" spans="2:30" ht="16.5">
      <c r="B26" s="7"/>
      <c r="C26" s="80" t="s">
        <v>53</v>
      </c>
      <c r="D26" s="81"/>
      <c r="E26" s="82"/>
      <c r="F26" s="8"/>
      <c r="G26" s="25" t="s">
        <v>56</v>
      </c>
      <c r="H26" s="8"/>
      <c r="I26" s="25" t="s">
        <v>57</v>
      </c>
      <c r="J26" s="8"/>
      <c r="K26" s="25" t="s">
        <v>2</v>
      </c>
      <c r="L26" s="8"/>
      <c r="M26" s="25" t="s">
        <v>58</v>
      </c>
      <c r="N26" s="10"/>
      <c r="R26" s="7"/>
      <c r="S26" s="80" t="s">
        <v>53</v>
      </c>
      <c r="T26" s="81"/>
      <c r="U26" s="82"/>
      <c r="V26" s="8"/>
      <c r="W26" s="25" t="s">
        <v>56</v>
      </c>
      <c r="X26" s="8"/>
      <c r="Y26" s="25" t="s">
        <v>57</v>
      </c>
      <c r="Z26" s="8"/>
      <c r="AA26" s="25" t="s">
        <v>2</v>
      </c>
      <c r="AB26" s="8"/>
      <c r="AC26" s="25" t="s">
        <v>58</v>
      </c>
      <c r="AD26" s="10"/>
    </row>
    <row r="27" spans="1:32" s="8" customFormat="1" ht="2.25" customHeight="1">
      <c r="A27" s="3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/>
      <c r="O27" s="3"/>
      <c r="Q27" s="3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8"/>
      <c r="AE27" s="3"/>
      <c r="AF27" s="3"/>
    </row>
    <row r="28" spans="1:32" s="8" customFormat="1" ht="2.25" customHeight="1">
      <c r="A28" s="3"/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  <c r="O28" s="3"/>
      <c r="Q28" s="3"/>
      <c r="R28" s="4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6"/>
      <c r="AE28" s="3"/>
      <c r="AF28" s="3"/>
    </row>
    <row r="29" spans="2:30" ht="16.5">
      <c r="B29" s="7"/>
      <c r="C29" s="9" t="str">
        <f>Working!C48</f>
        <v>Suz</v>
      </c>
      <c r="D29" s="8"/>
      <c r="E29" s="9" t="str">
        <f>Working!D48</f>
        <v>Richards</v>
      </c>
      <c r="F29" s="8"/>
      <c r="G29" s="9" t="str">
        <f>Working!F48</f>
        <v>CUL</v>
      </c>
      <c r="H29" s="8"/>
      <c r="I29" s="9">
        <f>Working!K48</f>
        <v>60</v>
      </c>
      <c r="J29" s="8"/>
      <c r="K29" s="9">
        <f>Working!L48</f>
        <v>14</v>
      </c>
      <c r="L29" s="8"/>
      <c r="M29" s="15">
        <f>Working!G48</f>
        <v>549</v>
      </c>
      <c r="N29" s="10"/>
      <c r="R29" s="7"/>
      <c r="S29" s="9" t="str">
        <f>Working!C55</f>
        <v>Brian</v>
      </c>
      <c r="T29" s="8"/>
      <c r="U29" s="9" t="str">
        <f>Working!D55</f>
        <v>Illes</v>
      </c>
      <c r="V29" s="8"/>
      <c r="W29" s="9" t="str">
        <f>Working!F55</f>
        <v>CUL</v>
      </c>
      <c r="X29" s="8"/>
      <c r="Y29" s="9">
        <f>Working!K55</f>
        <v>56</v>
      </c>
      <c r="Z29" s="8"/>
      <c r="AA29" s="9">
        <f>Working!L55</f>
        <v>4</v>
      </c>
      <c r="AB29" s="8"/>
      <c r="AC29" s="15">
        <f>Working!G55</f>
        <v>483</v>
      </c>
      <c r="AD29" s="10"/>
    </row>
    <row r="30" spans="2:30" ht="2.25" customHeight="1">
      <c r="B30" s="7"/>
      <c r="C30" s="26"/>
      <c r="D30" s="8"/>
      <c r="E30" s="26"/>
      <c r="F30" s="8"/>
      <c r="G30" s="26"/>
      <c r="H30" s="8"/>
      <c r="I30" s="26"/>
      <c r="J30" s="8"/>
      <c r="K30" s="26"/>
      <c r="L30" s="8"/>
      <c r="M30" s="26"/>
      <c r="N30" s="10"/>
      <c r="R30" s="7"/>
      <c r="S30" s="26"/>
      <c r="T30" s="8"/>
      <c r="U30" s="26"/>
      <c r="V30" s="8"/>
      <c r="W30" s="26"/>
      <c r="X30" s="8"/>
      <c r="Y30" s="26"/>
      <c r="Z30" s="8"/>
      <c r="AA30" s="26"/>
      <c r="AB30" s="8"/>
      <c r="AC30" s="26"/>
      <c r="AD30" s="10"/>
    </row>
    <row r="31" spans="2:30" ht="16.5">
      <c r="B31" s="7"/>
      <c r="C31" s="9" t="str">
        <f>Working!C49</f>
        <v>Jamie</v>
      </c>
      <c r="D31" s="8"/>
      <c r="E31" s="9" t="str">
        <f>Working!D49</f>
        <v>Hopley</v>
      </c>
      <c r="F31" s="8"/>
      <c r="G31" s="9" t="str">
        <f>Working!F49</f>
        <v>RC</v>
      </c>
      <c r="H31" s="8"/>
      <c r="I31" s="9">
        <f>Working!K49</f>
        <v>60</v>
      </c>
      <c r="J31" s="8"/>
      <c r="K31" s="9">
        <f>Working!L49</f>
        <v>16</v>
      </c>
      <c r="L31" s="8"/>
      <c r="M31" s="15">
        <f>Working!G49</f>
        <v>525</v>
      </c>
      <c r="N31" s="10"/>
      <c r="R31" s="7"/>
      <c r="S31" s="9" t="str">
        <f>Working!C56</f>
        <v>Jan</v>
      </c>
      <c r="T31" s="8"/>
      <c r="U31" s="9" t="str">
        <f>Working!D56</f>
        <v>Hughes</v>
      </c>
      <c r="V31" s="8"/>
      <c r="W31" s="9" t="str">
        <f>Working!F56</f>
        <v>RC</v>
      </c>
      <c r="X31" s="8"/>
      <c r="Y31" s="9">
        <f>Working!K56</f>
        <v>60</v>
      </c>
      <c r="Z31" s="8"/>
      <c r="AA31" s="9">
        <f>Working!L56</f>
        <v>11</v>
      </c>
      <c r="AB31" s="8"/>
      <c r="AC31" s="15">
        <f>Working!G56</f>
        <v>494</v>
      </c>
      <c r="AD31" s="10"/>
    </row>
    <row r="32" spans="2:30" ht="2.25" customHeight="1">
      <c r="B32" s="7"/>
      <c r="C32" s="26"/>
      <c r="D32" s="8"/>
      <c r="E32" s="26"/>
      <c r="F32" s="8"/>
      <c r="G32" s="26"/>
      <c r="H32" s="8"/>
      <c r="I32" s="26"/>
      <c r="J32" s="8"/>
      <c r="K32" s="26"/>
      <c r="L32" s="8"/>
      <c r="M32" s="26"/>
      <c r="N32" s="10"/>
      <c r="R32" s="7"/>
      <c r="S32" s="26"/>
      <c r="T32" s="8"/>
      <c r="U32" s="26"/>
      <c r="V32" s="8"/>
      <c r="W32" s="26"/>
      <c r="X32" s="8"/>
      <c r="Y32" s="26"/>
      <c r="Z32" s="8"/>
      <c r="AA32" s="26"/>
      <c r="AB32" s="8"/>
      <c r="AC32" s="26"/>
      <c r="AD32" s="10"/>
    </row>
    <row r="33" spans="2:30" ht="16.5">
      <c r="B33" s="7"/>
      <c r="C33" s="9" t="str">
        <f>Working!C50</f>
        <v>Ieuan</v>
      </c>
      <c r="D33" s="8"/>
      <c r="E33" s="9" t="str">
        <f>Working!D50</f>
        <v>Johns</v>
      </c>
      <c r="F33" s="8"/>
      <c r="G33" s="9" t="str">
        <f>Working!F50</f>
        <v>RC</v>
      </c>
      <c r="H33" s="8"/>
      <c r="I33" s="9">
        <f>Working!K50</f>
        <v>60</v>
      </c>
      <c r="J33" s="8"/>
      <c r="K33" s="9">
        <f>Working!L50</f>
        <v>17</v>
      </c>
      <c r="L33" s="8"/>
      <c r="M33" s="15">
        <f>Working!G50</f>
        <v>522</v>
      </c>
      <c r="N33" s="10"/>
      <c r="R33" s="7"/>
      <c r="S33" s="9" t="str">
        <f>Working!C57</f>
        <v>John</v>
      </c>
      <c r="T33" s="8"/>
      <c r="U33" s="9" t="str">
        <f>Working!D57</f>
        <v>Luty</v>
      </c>
      <c r="V33" s="8"/>
      <c r="W33" s="9" t="str">
        <f>Working!F57</f>
        <v>RC</v>
      </c>
      <c r="X33" s="8"/>
      <c r="Y33" s="9">
        <f>Working!K57</f>
        <v>60</v>
      </c>
      <c r="Z33" s="8"/>
      <c r="AA33" s="9">
        <f>Working!L57</f>
        <v>9</v>
      </c>
      <c r="AB33" s="8"/>
      <c r="AC33" s="15">
        <f>Working!G57</f>
        <v>481</v>
      </c>
      <c r="AD33" s="10"/>
    </row>
    <row r="34" spans="2:30" ht="2.25" customHeight="1">
      <c r="B34" s="7"/>
      <c r="C34" s="26"/>
      <c r="D34" s="8"/>
      <c r="E34" s="26"/>
      <c r="F34" s="8"/>
      <c r="G34" s="26"/>
      <c r="H34" s="8"/>
      <c r="I34" s="26"/>
      <c r="J34" s="8"/>
      <c r="K34" s="26"/>
      <c r="L34" s="8"/>
      <c r="M34" s="26"/>
      <c r="N34" s="10"/>
      <c r="R34" s="7"/>
      <c r="S34" s="26"/>
      <c r="T34" s="8"/>
      <c r="U34" s="26"/>
      <c r="V34" s="8"/>
      <c r="W34" s="26"/>
      <c r="X34" s="8"/>
      <c r="Y34" s="26"/>
      <c r="Z34" s="8"/>
      <c r="AA34" s="26"/>
      <c r="AB34" s="8"/>
      <c r="AC34" s="26"/>
      <c r="AD34" s="10"/>
    </row>
    <row r="35" spans="2:30" ht="16.5">
      <c r="B35" s="7"/>
      <c r="C35" s="9" t="str">
        <f>Working!C51</f>
        <v>Jon</v>
      </c>
      <c r="D35" s="8"/>
      <c r="E35" s="9" t="str">
        <f>Working!D51</f>
        <v>Gordon</v>
      </c>
      <c r="F35" s="8"/>
      <c r="G35" s="9" t="str">
        <f>Working!F51</f>
        <v>BB</v>
      </c>
      <c r="H35" s="8"/>
      <c r="I35" s="9">
        <f>Working!K51</f>
        <v>60</v>
      </c>
      <c r="J35" s="8"/>
      <c r="K35" s="9">
        <f>Working!L51</f>
        <v>4</v>
      </c>
      <c r="L35" s="8"/>
      <c r="M35" s="15">
        <f>Working!G51</f>
        <v>432</v>
      </c>
      <c r="N35" s="10"/>
      <c r="R35" s="7"/>
      <c r="S35" s="9" t="str">
        <f>Working!C58</f>
        <v>Kevin</v>
      </c>
      <c r="T35" s="8"/>
      <c r="U35" s="9" t="str">
        <f>Working!D58</f>
        <v>Doyle</v>
      </c>
      <c r="V35" s="8"/>
      <c r="W35" s="9" t="str">
        <f>Working!F58</f>
        <v>BB</v>
      </c>
      <c r="X35" s="8"/>
      <c r="Y35" s="9">
        <f>Working!K58</f>
        <v>60</v>
      </c>
      <c r="Z35" s="8"/>
      <c r="AA35" s="9">
        <f>Working!L58</f>
        <v>5</v>
      </c>
      <c r="AB35" s="8"/>
      <c r="AC35" s="15">
        <f>Working!G58</f>
        <v>457</v>
      </c>
      <c r="AD35" s="10"/>
    </row>
    <row r="36" spans="2:30" ht="2.25" customHeight="1">
      <c r="B36" s="7"/>
      <c r="C36" s="26"/>
      <c r="D36" s="8"/>
      <c r="E36" s="26"/>
      <c r="F36" s="8"/>
      <c r="G36" s="26"/>
      <c r="H36" s="8"/>
      <c r="I36" s="26"/>
      <c r="J36" s="8"/>
      <c r="K36" s="26"/>
      <c r="L36" s="8"/>
      <c r="M36" s="26"/>
      <c r="N36" s="10"/>
      <c r="R36" s="7"/>
      <c r="S36" s="26"/>
      <c r="T36" s="8"/>
      <c r="U36" s="26"/>
      <c r="V36" s="8"/>
      <c r="W36" s="26"/>
      <c r="X36" s="8"/>
      <c r="Y36" s="26"/>
      <c r="Z36" s="8"/>
      <c r="AA36" s="26"/>
      <c r="AB36" s="8"/>
      <c r="AC36" s="26"/>
      <c r="AD36" s="10"/>
    </row>
    <row r="37" spans="2:30" ht="16.5">
      <c r="B37" s="7"/>
      <c r="C37" s="9" t="str">
        <f>Working!C52</f>
        <v>David</v>
      </c>
      <c r="D37" s="8"/>
      <c r="E37" s="9" t="str">
        <f>Working!D52</f>
        <v>O'Carroll</v>
      </c>
      <c r="F37" s="8"/>
      <c r="G37" s="9" t="str">
        <f>Working!F52</f>
        <v>LB</v>
      </c>
      <c r="H37" s="8"/>
      <c r="I37" s="9">
        <f>Working!K52</f>
        <v>48</v>
      </c>
      <c r="J37" s="8"/>
      <c r="K37" s="9">
        <f>Working!L52</f>
        <v>1</v>
      </c>
      <c r="L37" s="8"/>
      <c r="M37" s="15">
        <f>Working!G52</f>
        <v>250</v>
      </c>
      <c r="N37" s="10"/>
      <c r="R37" s="7"/>
      <c r="S37" s="9" t="str">
        <f>Working!C59</f>
        <v>Andrew</v>
      </c>
      <c r="T37" s="8"/>
      <c r="U37" s="9" t="str">
        <f>Working!D59</f>
        <v>Fairgrieve</v>
      </c>
      <c r="V37" s="8"/>
      <c r="W37" s="9" t="str">
        <f>Working!F59</f>
        <v>LB</v>
      </c>
      <c r="X37" s="8"/>
      <c r="Y37" s="9">
        <f>Working!K59</f>
        <v>56</v>
      </c>
      <c r="Z37" s="8"/>
      <c r="AA37" s="9">
        <f>Working!L59</f>
        <v>3</v>
      </c>
      <c r="AB37" s="8"/>
      <c r="AC37" s="15">
        <f>Working!G59</f>
        <v>365</v>
      </c>
      <c r="AD37" s="10"/>
    </row>
    <row r="38" spans="2:30" ht="2.25" customHeight="1">
      <c r="B38" s="7"/>
      <c r="C38" s="26"/>
      <c r="D38" s="8"/>
      <c r="E38" s="26"/>
      <c r="F38" s="8"/>
      <c r="G38" s="26"/>
      <c r="H38" s="8"/>
      <c r="I38" s="26"/>
      <c r="J38" s="8"/>
      <c r="K38" s="26"/>
      <c r="L38" s="8"/>
      <c r="M38" s="26"/>
      <c r="N38" s="10"/>
      <c r="R38" s="7"/>
      <c r="S38" s="26"/>
      <c r="T38" s="8"/>
      <c r="U38" s="26"/>
      <c r="V38" s="8"/>
      <c r="W38" s="26"/>
      <c r="X38" s="8"/>
      <c r="Y38" s="26"/>
      <c r="Z38" s="8"/>
      <c r="AA38" s="26"/>
      <c r="AB38" s="8"/>
      <c r="AC38" s="26"/>
      <c r="AD38" s="10"/>
    </row>
    <row r="39" spans="2:30" ht="16.5">
      <c r="B39" s="7"/>
      <c r="C39" s="83" t="s">
        <v>101</v>
      </c>
      <c r="D39" s="84"/>
      <c r="E39" s="84"/>
      <c r="F39" s="84"/>
      <c r="G39" s="85"/>
      <c r="H39" s="8"/>
      <c r="I39" s="15">
        <f>SUM(I29:I37)</f>
        <v>288</v>
      </c>
      <c r="J39" s="8">
        <f>SUM(J29:J37)</f>
        <v>0</v>
      </c>
      <c r="K39" s="15">
        <f>SUM(K29:K37)</f>
        <v>52</v>
      </c>
      <c r="L39" s="8"/>
      <c r="M39" s="27">
        <f>SUM(M29:M37)</f>
        <v>2278</v>
      </c>
      <c r="N39" s="10"/>
      <c r="R39" s="7"/>
      <c r="S39" s="83" t="s">
        <v>101</v>
      </c>
      <c r="T39" s="84"/>
      <c r="U39" s="84"/>
      <c r="V39" s="84"/>
      <c r="W39" s="85"/>
      <c r="X39" s="8"/>
      <c r="Y39" s="15">
        <f>SUM(Y29:Y37)</f>
        <v>292</v>
      </c>
      <c r="Z39" s="8"/>
      <c r="AA39" s="15">
        <f>SUM(AA29:AA37)</f>
        <v>32</v>
      </c>
      <c r="AB39" s="8"/>
      <c r="AC39" s="27">
        <f>SUM(AC29:AC37)</f>
        <v>2280</v>
      </c>
      <c r="AD39" s="10"/>
    </row>
    <row r="40" spans="1:32" s="8" customFormat="1" ht="2.25" customHeight="1">
      <c r="A40" s="3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/>
      <c r="O40" s="3"/>
      <c r="Q40" s="3"/>
      <c r="R40" s="16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8"/>
      <c r="AE40" s="3"/>
      <c r="AF40" s="3"/>
    </row>
    <row r="42" spans="1:32" s="8" customFormat="1" ht="2.25" customHeight="1">
      <c r="A42" s="3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  <c r="O42" s="3"/>
      <c r="Q42" s="3"/>
      <c r="R42" s="4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6"/>
      <c r="AE42" s="3"/>
      <c r="AF42" s="3"/>
    </row>
    <row r="43" spans="2:30" ht="16.5">
      <c r="B43" s="7"/>
      <c r="C43" s="86" t="s">
        <v>119</v>
      </c>
      <c r="D43" s="87"/>
      <c r="E43" s="87"/>
      <c r="F43" s="87"/>
      <c r="G43" s="87"/>
      <c r="H43" s="87"/>
      <c r="I43" s="87"/>
      <c r="J43" s="87"/>
      <c r="K43" s="87"/>
      <c r="L43" s="87"/>
      <c r="M43" s="88"/>
      <c r="N43" s="10"/>
      <c r="P43" s="3" t="s">
        <v>103</v>
      </c>
      <c r="R43" s="7"/>
      <c r="S43" s="89" t="s">
        <v>120</v>
      </c>
      <c r="T43" s="90"/>
      <c r="U43" s="90"/>
      <c r="V43" s="90"/>
      <c r="W43" s="90"/>
      <c r="X43" s="90"/>
      <c r="Y43" s="90"/>
      <c r="Z43" s="90"/>
      <c r="AA43" s="90"/>
      <c r="AB43" s="90"/>
      <c r="AC43" s="91"/>
      <c r="AD43" s="10"/>
    </row>
    <row r="44" spans="1:32" s="8" customFormat="1" ht="2.25" customHeight="1">
      <c r="A44" s="3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8"/>
      <c r="O44" s="3"/>
      <c r="Q44" s="3"/>
      <c r="R44" s="16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8"/>
      <c r="AE44" s="3"/>
      <c r="AF44" s="3"/>
    </row>
    <row r="45" spans="1:32" s="8" customFormat="1" ht="2.25" customHeight="1">
      <c r="A45" s="3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3"/>
      <c r="Q45" s="3"/>
      <c r="R45" s="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6"/>
      <c r="AE45" s="3"/>
      <c r="AF45" s="3"/>
    </row>
    <row r="46" spans="2:30" ht="16.5">
      <c r="B46" s="7"/>
      <c r="C46" s="80" t="s">
        <v>53</v>
      </c>
      <c r="D46" s="81"/>
      <c r="E46" s="82"/>
      <c r="F46" s="8"/>
      <c r="G46" s="25" t="s">
        <v>56</v>
      </c>
      <c r="H46" s="8"/>
      <c r="I46" s="25" t="s">
        <v>57</v>
      </c>
      <c r="J46" s="8"/>
      <c r="K46" s="25" t="s">
        <v>2</v>
      </c>
      <c r="L46" s="8"/>
      <c r="M46" s="25" t="s">
        <v>58</v>
      </c>
      <c r="N46" s="10"/>
      <c r="R46" s="7"/>
      <c r="S46" s="80" t="s">
        <v>53</v>
      </c>
      <c r="T46" s="81"/>
      <c r="U46" s="82"/>
      <c r="V46" s="8"/>
      <c r="W46" s="25" t="s">
        <v>56</v>
      </c>
      <c r="X46" s="8"/>
      <c r="Y46" s="25" t="s">
        <v>57</v>
      </c>
      <c r="Z46" s="8"/>
      <c r="AA46" s="25" t="s">
        <v>2</v>
      </c>
      <c r="AB46" s="8"/>
      <c r="AC46" s="25" t="s">
        <v>58</v>
      </c>
      <c r="AD46" s="10"/>
    </row>
    <row r="47" spans="1:32" s="8" customFormat="1" ht="2.25" customHeight="1">
      <c r="A47" s="3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/>
      <c r="O47" s="3"/>
      <c r="Q47" s="3"/>
      <c r="R47" s="16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8"/>
      <c r="AE47" s="3"/>
      <c r="AF47" s="3"/>
    </row>
    <row r="48" spans="1:32" s="8" customFormat="1" ht="2.25" customHeight="1">
      <c r="A48" s="3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6"/>
      <c r="O48" s="3"/>
      <c r="Q48" s="3"/>
      <c r="R48" s="4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6"/>
      <c r="AE48" s="3"/>
      <c r="AF48" s="3"/>
    </row>
    <row r="49" spans="2:30" ht="16.5">
      <c r="B49" s="7"/>
      <c r="C49" s="9" t="str">
        <f>Working!C62</f>
        <v>Roger</v>
      </c>
      <c r="D49" s="8"/>
      <c r="E49" s="9" t="str">
        <f>Working!D62</f>
        <v>Gammon</v>
      </c>
      <c r="F49" s="8"/>
      <c r="G49" s="9" t="str">
        <f>Working!F62</f>
        <v>CUL</v>
      </c>
      <c r="H49" s="8"/>
      <c r="I49" s="9">
        <f>Working!K62</f>
        <v>58</v>
      </c>
      <c r="J49" s="8"/>
      <c r="K49" s="9">
        <f>Working!L62</f>
        <v>8</v>
      </c>
      <c r="L49" s="8"/>
      <c r="M49" s="15">
        <f>Working!G62</f>
        <v>515</v>
      </c>
      <c r="N49" s="10"/>
      <c r="R49" s="7"/>
      <c r="S49" s="9" t="str">
        <f>Working!C69</f>
        <v>Luke</v>
      </c>
      <c r="T49" s="8"/>
      <c r="U49" s="9" t="str">
        <f>Working!D69</f>
        <v>James</v>
      </c>
      <c r="V49" s="8"/>
      <c r="W49" s="9" t="str">
        <f>Working!F69</f>
        <v>CUL</v>
      </c>
      <c r="X49" s="8"/>
      <c r="Y49" s="9">
        <f>Working!K69</f>
        <v>58</v>
      </c>
      <c r="Z49" s="8"/>
      <c r="AA49" s="9">
        <f>Working!L69</f>
        <v>3</v>
      </c>
      <c r="AB49" s="8"/>
      <c r="AC49" s="15">
        <f>Working!G69</f>
        <v>479</v>
      </c>
      <c r="AD49" s="10"/>
    </row>
    <row r="50" spans="2:30" ht="2.25" customHeight="1">
      <c r="B50" s="7"/>
      <c r="C50" s="26"/>
      <c r="D50" s="8"/>
      <c r="E50" s="26"/>
      <c r="F50" s="8"/>
      <c r="G50" s="26"/>
      <c r="H50" s="8"/>
      <c r="I50" s="26"/>
      <c r="J50" s="8"/>
      <c r="K50" s="26"/>
      <c r="L50" s="8"/>
      <c r="M50" s="26"/>
      <c r="N50" s="10"/>
      <c r="R50" s="7"/>
      <c r="S50" s="26"/>
      <c r="T50" s="8"/>
      <c r="U50" s="26"/>
      <c r="V50" s="8"/>
      <c r="W50" s="26"/>
      <c r="X50" s="8"/>
      <c r="Y50" s="26"/>
      <c r="Z50" s="8"/>
      <c r="AA50" s="26"/>
      <c r="AB50" s="8"/>
      <c r="AC50" s="26"/>
      <c r="AD50" s="10"/>
    </row>
    <row r="51" spans="2:30" ht="16.5">
      <c r="B51" s="7"/>
      <c r="C51" s="9" t="str">
        <f>Working!C63</f>
        <v>Jack</v>
      </c>
      <c r="D51" s="8"/>
      <c r="E51" s="9" t="str">
        <f>Working!D63</f>
        <v>Davies</v>
      </c>
      <c r="F51" s="8"/>
      <c r="G51" s="9" t="str">
        <f>Working!F63</f>
        <v>RC</v>
      </c>
      <c r="H51" s="8"/>
      <c r="I51" s="9">
        <f>Working!K63</f>
        <v>60</v>
      </c>
      <c r="J51" s="8"/>
      <c r="K51" s="9">
        <f>Working!L63</f>
        <v>16</v>
      </c>
      <c r="L51" s="8"/>
      <c r="M51" s="15">
        <f>Working!G63</f>
        <v>513</v>
      </c>
      <c r="N51" s="10"/>
      <c r="R51" s="7"/>
      <c r="S51" s="9" t="str">
        <f>Working!C70</f>
        <v>David</v>
      </c>
      <c r="T51" s="8"/>
      <c r="U51" s="9" t="str">
        <f>Working!D70</f>
        <v>Broughton</v>
      </c>
      <c r="V51" s="8"/>
      <c r="W51" s="9" t="str">
        <f>Working!F70</f>
        <v>RC</v>
      </c>
      <c r="X51" s="8"/>
      <c r="Y51" s="9">
        <f>Working!K70</f>
        <v>60</v>
      </c>
      <c r="Z51" s="8"/>
      <c r="AA51" s="9">
        <f>Working!L70</f>
        <v>9</v>
      </c>
      <c r="AB51" s="8"/>
      <c r="AC51" s="15">
        <f>Working!G70</f>
        <v>447</v>
      </c>
      <c r="AD51" s="10"/>
    </row>
    <row r="52" spans="2:30" ht="2.25" customHeight="1">
      <c r="B52" s="7"/>
      <c r="C52" s="26"/>
      <c r="D52" s="8"/>
      <c r="E52" s="26"/>
      <c r="F52" s="8"/>
      <c r="G52" s="26"/>
      <c r="H52" s="8"/>
      <c r="I52" s="26"/>
      <c r="J52" s="8"/>
      <c r="K52" s="26"/>
      <c r="L52" s="8"/>
      <c r="M52" s="26"/>
      <c r="N52" s="10"/>
      <c r="R52" s="7"/>
      <c r="S52" s="26"/>
      <c r="T52" s="8"/>
      <c r="U52" s="26"/>
      <c r="V52" s="8"/>
      <c r="W52" s="26"/>
      <c r="X52" s="8"/>
      <c r="Y52" s="26"/>
      <c r="Z52" s="8"/>
      <c r="AA52" s="26"/>
      <c r="AB52" s="8"/>
      <c r="AC52" s="26"/>
      <c r="AD52" s="10"/>
    </row>
    <row r="53" spans="2:30" ht="16.5">
      <c r="B53" s="7"/>
      <c r="C53" s="9" t="str">
        <f>Working!C64</f>
        <v>Siobhan</v>
      </c>
      <c r="D53" s="8"/>
      <c r="E53" s="9" t="str">
        <f>Working!D64</f>
        <v>Boyle</v>
      </c>
      <c r="F53" s="8"/>
      <c r="G53" s="9" t="str">
        <f>Working!F64</f>
        <v>RC</v>
      </c>
      <c r="H53" s="8"/>
      <c r="I53" s="9">
        <f>Working!K64</f>
        <v>60</v>
      </c>
      <c r="J53" s="8"/>
      <c r="K53" s="9">
        <f>Working!L64</f>
        <v>14</v>
      </c>
      <c r="L53" s="8"/>
      <c r="M53" s="15">
        <f>Working!G64</f>
        <v>511</v>
      </c>
      <c r="N53" s="10"/>
      <c r="R53" s="7"/>
      <c r="S53" s="9" t="str">
        <f>Working!C71</f>
        <v>Tony</v>
      </c>
      <c r="T53" s="8"/>
      <c r="U53" s="9" t="str">
        <f>Working!D71</f>
        <v>Searles</v>
      </c>
      <c r="V53" s="8"/>
      <c r="W53" s="9" t="str">
        <f>Working!F71</f>
        <v>RC</v>
      </c>
      <c r="X53" s="8"/>
      <c r="Y53" s="9">
        <f>Working!K71</f>
        <v>59</v>
      </c>
      <c r="Z53" s="8"/>
      <c r="AA53" s="9">
        <f>Working!L71</f>
        <v>8</v>
      </c>
      <c r="AB53" s="8"/>
      <c r="AC53" s="15">
        <f>Working!G71</f>
        <v>410</v>
      </c>
      <c r="AD53" s="10"/>
    </row>
    <row r="54" spans="2:30" ht="2.25" customHeight="1">
      <c r="B54" s="7"/>
      <c r="C54" s="26"/>
      <c r="D54" s="8"/>
      <c r="E54" s="26"/>
      <c r="F54" s="8"/>
      <c r="G54" s="26"/>
      <c r="H54" s="8"/>
      <c r="I54" s="26"/>
      <c r="J54" s="8"/>
      <c r="K54" s="26"/>
      <c r="L54" s="8"/>
      <c r="M54" s="26"/>
      <c r="N54" s="10"/>
      <c r="R54" s="7"/>
      <c r="S54" s="26"/>
      <c r="T54" s="8"/>
      <c r="U54" s="26"/>
      <c r="V54" s="8"/>
      <c r="W54" s="26"/>
      <c r="X54" s="8"/>
      <c r="Y54" s="26"/>
      <c r="Z54" s="8"/>
      <c r="AA54" s="26"/>
      <c r="AB54" s="8"/>
      <c r="AC54" s="26"/>
      <c r="AD54" s="10"/>
    </row>
    <row r="55" spans="2:30" ht="16.5">
      <c r="B55" s="7"/>
      <c r="C55" s="9" t="str">
        <f>Working!C65</f>
        <v>William</v>
      </c>
      <c r="D55" s="8"/>
      <c r="E55" s="9" t="str">
        <f>Working!D65</f>
        <v>Murphy</v>
      </c>
      <c r="F55" s="8"/>
      <c r="G55" s="9" t="str">
        <f>Working!F65</f>
        <v>BB</v>
      </c>
      <c r="H55" s="8"/>
      <c r="I55" s="9">
        <f>Working!K65</f>
        <v>59</v>
      </c>
      <c r="J55" s="8"/>
      <c r="K55" s="9">
        <f>Working!L65</f>
        <v>4</v>
      </c>
      <c r="L55" s="8"/>
      <c r="M55" s="15">
        <f>Working!G65</f>
        <v>388</v>
      </c>
      <c r="N55" s="10"/>
      <c r="R55" s="7"/>
      <c r="S55" s="9">
        <f>Working!C72</f>
      </c>
      <c r="T55" s="8"/>
      <c r="U55" s="9">
        <f>Working!D72</f>
      </c>
      <c r="V55" s="8"/>
      <c r="W55" s="9" t="str">
        <f>Working!F72</f>
        <v>BB</v>
      </c>
      <c r="X55" s="8"/>
      <c r="Y55" s="9">
        <f>Working!K72</f>
      </c>
      <c r="Z55" s="8"/>
      <c r="AA55" s="9">
        <f>Working!L72</f>
      </c>
      <c r="AB55" s="8"/>
      <c r="AC55" s="15">
        <f>Working!G72</f>
      </c>
      <c r="AD55" s="10"/>
    </row>
    <row r="56" spans="2:30" ht="2.25" customHeight="1">
      <c r="B56" s="7"/>
      <c r="C56" s="26"/>
      <c r="D56" s="8"/>
      <c r="E56" s="26"/>
      <c r="F56" s="8"/>
      <c r="G56" s="26"/>
      <c r="H56" s="8"/>
      <c r="I56" s="26"/>
      <c r="J56" s="8"/>
      <c r="K56" s="26"/>
      <c r="L56" s="8"/>
      <c r="M56" s="26"/>
      <c r="N56" s="10"/>
      <c r="R56" s="7"/>
      <c r="S56" s="26"/>
      <c r="T56" s="8"/>
      <c r="U56" s="26"/>
      <c r="V56" s="8"/>
      <c r="W56" s="26"/>
      <c r="X56" s="8"/>
      <c r="Y56" s="26"/>
      <c r="Z56" s="8"/>
      <c r="AA56" s="26"/>
      <c r="AB56" s="8"/>
      <c r="AC56" s="26"/>
      <c r="AD56" s="10"/>
    </row>
    <row r="57" spans="2:30" ht="16.5">
      <c r="B57" s="7"/>
      <c r="C57" s="9">
        <f>Working!C66</f>
      </c>
      <c r="D57" s="8"/>
      <c r="E57" s="9">
        <f>Working!D66</f>
      </c>
      <c r="F57" s="8"/>
      <c r="G57" s="9" t="str">
        <f>Working!F66</f>
        <v>LB</v>
      </c>
      <c r="H57" s="8"/>
      <c r="I57" s="9">
        <f>Working!K66</f>
      </c>
      <c r="J57" s="8"/>
      <c r="K57" s="9">
        <f>Working!L66</f>
      </c>
      <c r="L57" s="8"/>
      <c r="M57" s="15">
        <f>Working!G66</f>
      </c>
      <c r="N57" s="10"/>
      <c r="R57" s="7"/>
      <c r="S57" s="9" t="str">
        <f>Working!C73</f>
        <v>Nigel</v>
      </c>
      <c r="T57" s="8"/>
      <c r="U57" s="9" t="str">
        <f>Working!D73</f>
        <v>George</v>
      </c>
      <c r="V57" s="8"/>
      <c r="W57" s="9" t="str">
        <f>Working!F73</f>
        <v>LB</v>
      </c>
      <c r="X57" s="8"/>
      <c r="Y57" s="9">
        <f>Working!K73</f>
        <v>56</v>
      </c>
      <c r="Z57" s="8"/>
      <c r="AA57" s="9">
        <f>Working!L73</f>
        <v>0</v>
      </c>
      <c r="AB57" s="8"/>
      <c r="AC57" s="15">
        <f>Working!G73</f>
        <v>307</v>
      </c>
      <c r="AD57" s="10"/>
    </row>
    <row r="58" spans="2:30" ht="2.25" customHeight="1">
      <c r="B58" s="7"/>
      <c r="C58" s="26"/>
      <c r="D58" s="8"/>
      <c r="E58" s="26"/>
      <c r="F58" s="8"/>
      <c r="G58" s="26"/>
      <c r="H58" s="8"/>
      <c r="I58" s="26"/>
      <c r="J58" s="8"/>
      <c r="K58" s="26"/>
      <c r="L58" s="8"/>
      <c r="M58" s="26"/>
      <c r="N58" s="10"/>
      <c r="R58" s="7"/>
      <c r="S58" s="26"/>
      <c r="T58" s="8"/>
      <c r="U58" s="26"/>
      <c r="V58" s="8"/>
      <c r="W58" s="26"/>
      <c r="X58" s="8"/>
      <c r="Y58" s="26"/>
      <c r="Z58" s="8"/>
      <c r="AA58" s="26"/>
      <c r="AB58" s="8"/>
      <c r="AC58" s="26"/>
      <c r="AD58" s="10"/>
    </row>
    <row r="59" spans="2:30" ht="16.5">
      <c r="B59" s="7"/>
      <c r="C59" s="83" t="s">
        <v>101</v>
      </c>
      <c r="D59" s="84"/>
      <c r="E59" s="84"/>
      <c r="F59" s="84"/>
      <c r="G59" s="85"/>
      <c r="H59" s="8"/>
      <c r="I59" s="15">
        <f>SUM(I49:I57)</f>
        <v>237</v>
      </c>
      <c r="J59" s="8">
        <f>SUM(J49:J57)</f>
        <v>0</v>
      </c>
      <c r="K59" s="15">
        <f>SUM(K49:K57)</f>
        <v>42</v>
      </c>
      <c r="L59" s="8"/>
      <c r="M59" s="27">
        <f>SUM(M49:M57)</f>
        <v>1927</v>
      </c>
      <c r="N59" s="10"/>
      <c r="R59" s="7"/>
      <c r="S59" s="83" t="s">
        <v>101</v>
      </c>
      <c r="T59" s="84"/>
      <c r="U59" s="84"/>
      <c r="V59" s="84"/>
      <c r="W59" s="85"/>
      <c r="X59" s="8"/>
      <c r="Y59" s="15">
        <f>SUM(Y49:Y57)</f>
        <v>233</v>
      </c>
      <c r="Z59" s="8"/>
      <c r="AA59" s="15">
        <f>SUM(AA49:AA57)</f>
        <v>20</v>
      </c>
      <c r="AB59" s="8"/>
      <c r="AC59" s="27">
        <f>SUM(AC49:AC57)</f>
        <v>1643</v>
      </c>
      <c r="AD59" s="10"/>
    </row>
    <row r="60" spans="1:32" s="8" customFormat="1" ht="2.25" customHeight="1">
      <c r="A60" s="3"/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8"/>
      <c r="O60" s="3"/>
      <c r="Q60" s="3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8"/>
      <c r="AE60" s="3"/>
      <c r="AF60" s="3"/>
    </row>
    <row r="61" spans="1:32" s="8" customFormat="1" ht="2.25" customHeight="1">
      <c r="A61" s="3"/>
      <c r="O61" s="3"/>
      <c r="Q61" s="3"/>
      <c r="AE61" s="3"/>
      <c r="AF61" s="3"/>
    </row>
    <row r="63" spans="1:32" s="8" customFormat="1" ht="2.25" customHeight="1">
      <c r="A63" s="3"/>
      <c r="O63" s="3"/>
      <c r="Q63" s="3"/>
      <c r="AE63" s="3"/>
      <c r="AF63" s="3"/>
    </row>
    <row r="64" spans="1:32" s="8" customFormat="1" ht="2.25" customHeight="1">
      <c r="A64" s="3"/>
      <c r="O64" s="3"/>
      <c r="Q64" s="3"/>
      <c r="AE64" s="3"/>
      <c r="AF64" s="3"/>
    </row>
    <row r="66" spans="1:32" s="8" customFormat="1" ht="2.25" customHeight="1">
      <c r="A66" s="3"/>
      <c r="O66" s="3"/>
      <c r="Q66" s="3"/>
      <c r="AE66" s="3"/>
      <c r="AF66" s="3"/>
    </row>
    <row r="67" spans="1:32" s="8" customFormat="1" ht="2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AE67" s="3"/>
      <c r="AF67" s="3"/>
    </row>
    <row r="69" ht="2.25" customHeight="1"/>
    <row r="71" ht="2.25" customHeight="1"/>
    <row r="73" spans="1:32" s="8" customFormat="1" ht="2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AE73" s="3"/>
      <c r="AF73" s="3"/>
    </row>
    <row r="74" ht="4.5" customHeight="1"/>
    <row r="75" spans="1:32" s="8" customFormat="1" ht="2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AF75" s="3"/>
    </row>
    <row r="77" spans="1:32" s="8" customFormat="1" ht="2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AF77" s="3"/>
    </row>
    <row r="78" spans="1:32" s="8" customFormat="1" ht="2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AF78" s="3"/>
    </row>
    <row r="80" spans="1:32" s="8" customFormat="1" ht="2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AF80" s="3"/>
    </row>
    <row r="81" spans="1:32" s="8" customFormat="1" ht="2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AF81" s="3"/>
    </row>
    <row r="83" ht="2.25" customHeight="1"/>
    <row r="85" ht="2.25" customHeight="1"/>
    <row r="87" spans="1:32" s="8" customFormat="1" ht="2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AF87" s="3"/>
    </row>
  </sheetData>
  <sheetProtection password="CC08" sheet="1" objects="1" scenarios="1"/>
  <mergeCells count="18">
    <mergeCell ref="C43:M43"/>
    <mergeCell ref="S43:AC43"/>
    <mergeCell ref="C46:E46"/>
    <mergeCell ref="S46:U46"/>
    <mergeCell ref="S19:W19"/>
    <mergeCell ref="C23:M23"/>
    <mergeCell ref="S23:AC23"/>
    <mergeCell ref="S39:W39"/>
    <mergeCell ref="C59:G59"/>
    <mergeCell ref="S59:W59"/>
    <mergeCell ref="C6:E6"/>
    <mergeCell ref="C3:M3"/>
    <mergeCell ref="C26:E26"/>
    <mergeCell ref="S26:U26"/>
    <mergeCell ref="C19:G19"/>
    <mergeCell ref="C39:G39"/>
    <mergeCell ref="S3:AC3"/>
    <mergeCell ref="S6:U6"/>
  </mergeCells>
  <conditionalFormatting sqref="C29 E29 C31 E31 C33 E33 C35 E35 C37 E37 C49 C51 E49 E51 E53 E17 E57 C57 C55 C53 C17 C15 C13 C11 C9 E9 E11 E13 E15 E55">
    <cfRule type="cellIs" priority="1" dxfId="0" operator="notEqual" stopIfTrue="1">
      <formula>""</formula>
    </cfRule>
  </conditionalFormatting>
  <conditionalFormatting sqref="S9 U9 S11 U11 S13 U13 S15 U15 S17 U17 S29 U29 S31 U31 S33 U33 S35 U35 S37 U37 S49 S51 U51 U49 U53 S53 S55 U55 U57 S57">
    <cfRule type="cellIs" priority="2" dxfId="1" operator="not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2"/>
  <sheetViews>
    <sheetView workbookViewId="0" topLeftCell="A1">
      <selection activeCell="I62" sqref="I62"/>
    </sheetView>
  </sheetViews>
  <sheetFormatPr defaultColWidth="9.33203125" defaultRowHeight="11.25"/>
  <cols>
    <col min="1" max="2" width="0.4921875" style="3" customWidth="1"/>
    <col min="3" max="3" width="14.83203125" style="3" customWidth="1"/>
    <col min="4" max="4" width="0.4921875" style="3" customWidth="1"/>
    <col min="5" max="5" width="14.83203125" style="3" customWidth="1"/>
    <col min="6" max="6" width="0.4921875" style="3" customWidth="1"/>
    <col min="7" max="7" width="9.33203125" style="3" customWidth="1"/>
    <col min="8" max="8" width="0.4921875" style="3" customWidth="1"/>
    <col min="9" max="9" width="7.5" style="3" customWidth="1"/>
    <col min="10" max="10" width="0.4921875" style="3" customWidth="1"/>
    <col min="11" max="11" width="7.5" style="3" customWidth="1"/>
    <col min="12" max="12" width="0.4921875" style="3" customWidth="1"/>
    <col min="13" max="13" width="7.5" style="3" customWidth="1"/>
    <col min="14" max="14" width="0.4921875" style="3" customWidth="1"/>
    <col min="15" max="15" width="4.66015625" style="3" customWidth="1"/>
    <col min="16" max="16" width="0.4921875" style="3" customWidth="1"/>
    <col min="17" max="17" width="14.83203125" style="3" customWidth="1"/>
    <col min="18" max="18" width="0.4921875" style="3" customWidth="1"/>
    <col min="19" max="19" width="14.83203125" style="3" customWidth="1"/>
    <col min="20" max="20" width="0.4921875" style="3" customWidth="1"/>
    <col min="21" max="21" width="9.33203125" style="3" customWidth="1"/>
    <col min="22" max="22" width="0.4921875" style="3" customWidth="1"/>
    <col min="23" max="23" width="7.5" style="3" customWidth="1"/>
    <col min="24" max="24" width="0.4921875" style="3" customWidth="1"/>
    <col min="25" max="25" width="7.5" style="3" customWidth="1"/>
    <col min="26" max="26" width="0.4921875" style="3" customWidth="1"/>
    <col min="27" max="27" width="7.5" style="3" customWidth="1"/>
    <col min="28" max="28" width="0.4921875" style="3" customWidth="1"/>
    <col min="29" max="16384" width="9.33203125" style="3" customWidth="1"/>
  </cols>
  <sheetData>
    <row r="1" spans="1:28" s="8" customFormat="1" ht="2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s="8" customFormat="1" ht="2.2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3"/>
      <c r="P2" s="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</row>
    <row r="3" spans="2:28" ht="16.5">
      <c r="B3" s="7"/>
      <c r="C3" s="77" t="s">
        <v>142</v>
      </c>
      <c r="D3" s="78"/>
      <c r="E3" s="78"/>
      <c r="F3" s="78"/>
      <c r="G3" s="78"/>
      <c r="H3" s="78"/>
      <c r="I3" s="78"/>
      <c r="J3" s="78"/>
      <c r="K3" s="78"/>
      <c r="L3" s="78"/>
      <c r="M3" s="79"/>
      <c r="N3" s="10"/>
      <c r="P3" s="7"/>
      <c r="Q3" s="77" t="s">
        <v>141</v>
      </c>
      <c r="R3" s="78"/>
      <c r="S3" s="78"/>
      <c r="T3" s="78"/>
      <c r="U3" s="78"/>
      <c r="V3" s="78"/>
      <c r="W3" s="78"/>
      <c r="X3" s="78"/>
      <c r="Y3" s="78"/>
      <c r="Z3" s="78"/>
      <c r="AA3" s="79"/>
      <c r="AB3" s="10"/>
    </row>
    <row r="4" spans="1:28" s="8" customFormat="1" ht="2.25" customHeight="1">
      <c r="A4" s="3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3"/>
      <c r="P4" s="16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8"/>
    </row>
    <row r="5" spans="1:28" s="8" customFormat="1" ht="2.25" customHeight="1">
      <c r="A5" s="3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  <c r="O5" s="3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6"/>
    </row>
    <row r="6" spans="2:28" ht="16.5">
      <c r="B6" s="7"/>
      <c r="C6" s="80" t="s">
        <v>53</v>
      </c>
      <c r="D6" s="81"/>
      <c r="E6" s="82"/>
      <c r="F6" s="8"/>
      <c r="G6" s="25" t="s">
        <v>56</v>
      </c>
      <c r="H6" s="8"/>
      <c r="I6" s="25" t="s">
        <v>57</v>
      </c>
      <c r="J6" s="8"/>
      <c r="K6" s="25" t="s">
        <v>2</v>
      </c>
      <c r="L6" s="8"/>
      <c r="M6" s="25" t="s">
        <v>58</v>
      </c>
      <c r="N6" s="10"/>
      <c r="P6" s="7"/>
      <c r="Q6" s="80" t="s">
        <v>53</v>
      </c>
      <c r="R6" s="81"/>
      <c r="S6" s="82"/>
      <c r="T6" s="8"/>
      <c r="U6" s="25" t="s">
        <v>56</v>
      </c>
      <c r="V6" s="8"/>
      <c r="W6" s="25" t="s">
        <v>57</v>
      </c>
      <c r="X6" s="8"/>
      <c r="Y6" s="25" t="s">
        <v>2</v>
      </c>
      <c r="Z6" s="8"/>
      <c r="AA6" s="25" t="s">
        <v>58</v>
      </c>
      <c r="AB6" s="10"/>
    </row>
    <row r="7" spans="1:28" s="8" customFormat="1" ht="2.25" customHeight="1">
      <c r="A7" s="3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3"/>
      <c r="P7" s="16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8"/>
    </row>
    <row r="8" spans="1:28" s="8" customFormat="1" ht="2.25" customHeight="1">
      <c r="A8" s="3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  <c r="O8" s="3"/>
      <c r="P8" s="4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6"/>
    </row>
    <row r="9" spans="2:28" ht="16.5">
      <c r="B9" s="7"/>
      <c r="C9" s="9" t="str">
        <f>Working!C80</f>
        <v>William</v>
      </c>
      <c r="D9" s="8"/>
      <c r="E9" s="9" t="str">
        <f>Working!D80</f>
        <v>Shackley</v>
      </c>
      <c r="F9" s="8"/>
      <c r="G9" s="9" t="str">
        <f>Working!E80</f>
        <v>B of G</v>
      </c>
      <c r="H9" s="8"/>
      <c r="I9" s="9">
        <f>Working!K80</f>
        <v>60</v>
      </c>
      <c r="J9" s="8"/>
      <c r="K9" s="9">
        <f>Working!L80</f>
        <v>36</v>
      </c>
      <c r="L9" s="8"/>
      <c r="M9" s="15">
        <f>Working!G80</f>
        <v>576</v>
      </c>
      <c r="N9" s="10"/>
      <c r="P9" s="7"/>
      <c r="Q9" s="9" t="str">
        <f>Working!C100</f>
        <v>Simon</v>
      </c>
      <c r="R9" s="8"/>
      <c r="S9" s="9" t="str">
        <f>Working!D100</f>
        <v>Browning</v>
      </c>
      <c r="T9" s="8"/>
      <c r="U9" s="9" t="str">
        <f>Working!E100</f>
        <v>B of G</v>
      </c>
      <c r="V9" s="8"/>
      <c r="W9" s="9">
        <f>Working!K100</f>
        <v>60</v>
      </c>
      <c r="X9" s="8"/>
      <c r="Y9" s="9">
        <f>Working!L100</f>
        <v>25</v>
      </c>
      <c r="Z9" s="8"/>
      <c r="AA9" s="15">
        <f>Working!G100</f>
        <v>549</v>
      </c>
      <c r="AB9" s="10"/>
    </row>
    <row r="10" spans="2:28" ht="2.25" customHeight="1">
      <c r="B10" s="7"/>
      <c r="C10" s="26"/>
      <c r="D10" s="8"/>
      <c r="E10" s="26"/>
      <c r="F10" s="8"/>
      <c r="G10" s="26"/>
      <c r="H10" s="8"/>
      <c r="I10" s="26"/>
      <c r="J10" s="8"/>
      <c r="K10" s="26"/>
      <c r="L10" s="8"/>
      <c r="M10" s="26"/>
      <c r="N10" s="10"/>
      <c r="P10" s="7"/>
      <c r="Q10" s="26"/>
      <c r="R10" s="8"/>
      <c r="S10" s="26"/>
      <c r="T10" s="8"/>
      <c r="U10" s="26"/>
      <c r="V10" s="8"/>
      <c r="W10" s="26"/>
      <c r="X10" s="8"/>
      <c r="Y10" s="26"/>
      <c r="Z10" s="8"/>
      <c r="AA10" s="26"/>
      <c r="AB10" s="10"/>
    </row>
    <row r="11" spans="2:28" ht="16.5">
      <c r="B11" s="7"/>
      <c r="C11" s="9" t="str">
        <f>Working!C81</f>
        <v>Suz</v>
      </c>
      <c r="D11" s="8"/>
      <c r="E11" s="9" t="str">
        <f>Working!D81</f>
        <v>Richards</v>
      </c>
      <c r="F11" s="8"/>
      <c r="G11" s="9" t="str">
        <f>Working!E81</f>
        <v>B of G</v>
      </c>
      <c r="H11" s="8"/>
      <c r="I11" s="9">
        <f>Working!K81</f>
        <v>60</v>
      </c>
      <c r="J11" s="8"/>
      <c r="K11" s="9">
        <f>Working!L81</f>
        <v>14</v>
      </c>
      <c r="L11" s="8"/>
      <c r="M11" s="15">
        <f>Working!G81</f>
        <v>549</v>
      </c>
      <c r="N11" s="10"/>
      <c r="P11" s="7"/>
      <c r="Q11" s="9" t="str">
        <f>Working!C101</f>
        <v>Kevan</v>
      </c>
      <c r="R11" s="8"/>
      <c r="S11" s="9" t="str">
        <f>Working!D101</f>
        <v>Mahers</v>
      </c>
      <c r="T11" s="8"/>
      <c r="U11" s="9" t="str">
        <f>Working!E101</f>
        <v>Neath</v>
      </c>
      <c r="V11" s="8"/>
      <c r="W11" s="9">
        <f>Working!K101</f>
        <v>60</v>
      </c>
      <c r="X11" s="8"/>
      <c r="Y11" s="9">
        <f>Working!L101</f>
        <v>4</v>
      </c>
      <c r="Z11" s="8"/>
      <c r="AA11" s="15">
        <f>Working!G101</f>
        <v>482</v>
      </c>
      <c r="AB11" s="10"/>
    </row>
    <row r="12" spans="2:28" ht="2.25" customHeight="1">
      <c r="B12" s="7"/>
      <c r="C12" s="26"/>
      <c r="D12" s="8"/>
      <c r="E12" s="26"/>
      <c r="F12" s="8"/>
      <c r="G12" s="26"/>
      <c r="H12" s="8"/>
      <c r="I12" s="26"/>
      <c r="J12" s="8"/>
      <c r="K12" s="26"/>
      <c r="L12" s="8"/>
      <c r="M12" s="26"/>
      <c r="N12" s="10"/>
      <c r="P12" s="7"/>
      <c r="Q12" s="26"/>
      <c r="R12" s="8"/>
      <c r="S12" s="26"/>
      <c r="T12" s="8"/>
      <c r="U12" s="26"/>
      <c r="V12" s="8"/>
      <c r="W12" s="26"/>
      <c r="X12" s="8"/>
      <c r="Y12" s="26"/>
      <c r="Z12" s="8"/>
      <c r="AA12" s="26"/>
      <c r="AB12" s="10"/>
    </row>
    <row r="13" spans="2:28" ht="16.5">
      <c r="B13" s="7"/>
      <c r="C13" s="9" t="str">
        <f>Working!C82</f>
        <v>Kelvin</v>
      </c>
      <c r="D13" s="8"/>
      <c r="E13" s="9" t="str">
        <f>Working!D82</f>
        <v>Haines</v>
      </c>
      <c r="F13" s="8"/>
      <c r="G13" s="9" t="str">
        <f>Working!E82</f>
        <v>Neath</v>
      </c>
      <c r="H13" s="8"/>
      <c r="I13" s="9">
        <f>Working!K82</f>
        <v>60</v>
      </c>
      <c r="J13" s="8"/>
      <c r="K13" s="9">
        <f>Working!L82</f>
        <v>7</v>
      </c>
      <c r="L13" s="8"/>
      <c r="M13" s="15">
        <f>Working!G82</f>
        <v>542</v>
      </c>
      <c r="N13" s="10"/>
      <c r="P13" s="7"/>
      <c r="Q13" s="9" t="str">
        <f>Working!C102</f>
        <v>Kevin</v>
      </c>
      <c r="R13" s="8"/>
      <c r="S13" s="9" t="str">
        <f>Working!D102</f>
        <v>Doyle</v>
      </c>
      <c r="T13" s="8"/>
      <c r="U13" s="9" t="str">
        <f>Working!E102</f>
        <v>Neath</v>
      </c>
      <c r="V13" s="8"/>
      <c r="W13" s="9">
        <f>Working!K102</f>
        <v>60</v>
      </c>
      <c r="X13" s="8"/>
      <c r="Y13" s="9">
        <f>Working!L102</f>
        <v>5</v>
      </c>
      <c r="Z13" s="8"/>
      <c r="AA13" s="15">
        <f>Working!G102</f>
        <v>457</v>
      </c>
      <c r="AB13" s="10"/>
    </row>
    <row r="14" spans="1:29" ht="2.25" customHeight="1">
      <c r="A14" s="8"/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0"/>
      <c r="O14" s="8"/>
      <c r="P14" s="7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10"/>
      <c r="AC14" s="8"/>
    </row>
    <row r="15" spans="2:28" ht="16.5">
      <c r="B15" s="7"/>
      <c r="C15" s="9" t="str">
        <f>Working!C83</f>
        <v>Roger</v>
      </c>
      <c r="D15" s="8"/>
      <c r="E15" s="9" t="str">
        <f>Working!D83</f>
        <v>Gammon</v>
      </c>
      <c r="F15" s="8"/>
      <c r="G15" s="9" t="str">
        <f>Working!E83</f>
        <v>B of G</v>
      </c>
      <c r="H15" s="8"/>
      <c r="I15" s="9">
        <f>Working!K83</f>
        <v>58</v>
      </c>
      <c r="J15" s="8"/>
      <c r="K15" s="9">
        <f>Working!L83</f>
        <v>8</v>
      </c>
      <c r="L15" s="8"/>
      <c r="M15" s="15">
        <f>Working!G83</f>
        <v>515</v>
      </c>
      <c r="N15" s="10"/>
      <c r="P15" s="7"/>
      <c r="Q15" s="9" t="str">
        <f>Working!C103</f>
        <v>Jon</v>
      </c>
      <c r="R15" s="8"/>
      <c r="S15" s="9" t="str">
        <f>Working!D103</f>
        <v>Gordon</v>
      </c>
      <c r="T15" s="8"/>
      <c r="U15" s="9" t="str">
        <f>Working!E103</f>
        <v>B of G</v>
      </c>
      <c r="V15" s="8"/>
      <c r="W15" s="9">
        <f>Working!K103</f>
        <v>60</v>
      </c>
      <c r="X15" s="8"/>
      <c r="Y15" s="9">
        <f>Working!L103</f>
        <v>4</v>
      </c>
      <c r="Z15" s="8"/>
      <c r="AA15" s="15">
        <f>Working!G103</f>
        <v>432</v>
      </c>
      <c r="AB15" s="10"/>
    </row>
    <row r="16" spans="2:28" ht="2.25" customHeight="1">
      <c r="B16" s="7"/>
      <c r="C16" s="26"/>
      <c r="D16" s="8"/>
      <c r="E16" s="26"/>
      <c r="F16" s="8"/>
      <c r="G16" s="26"/>
      <c r="H16" s="8"/>
      <c r="I16" s="26"/>
      <c r="J16" s="8"/>
      <c r="K16" s="26"/>
      <c r="L16" s="8"/>
      <c r="M16" s="26"/>
      <c r="N16" s="10"/>
      <c r="P16" s="7"/>
      <c r="Q16" s="26"/>
      <c r="R16" s="8"/>
      <c r="S16" s="26"/>
      <c r="T16" s="8"/>
      <c r="U16" s="26"/>
      <c r="V16" s="8"/>
      <c r="W16" s="26"/>
      <c r="X16" s="8"/>
      <c r="Y16" s="26"/>
      <c r="Z16" s="8"/>
      <c r="AA16" s="26"/>
      <c r="AB16" s="10"/>
    </row>
    <row r="17" spans="2:28" ht="16.5">
      <c r="B17" s="7"/>
      <c r="C17" s="9" t="str">
        <f>Working!C84</f>
        <v>Brian</v>
      </c>
      <c r="D17" s="8"/>
      <c r="E17" s="9" t="str">
        <f>Working!D84</f>
        <v>Illes</v>
      </c>
      <c r="F17" s="8"/>
      <c r="G17" s="9" t="str">
        <f>Working!E84</f>
        <v>Neath</v>
      </c>
      <c r="H17" s="8"/>
      <c r="I17" s="9">
        <f>Working!K84</f>
        <v>56</v>
      </c>
      <c r="J17" s="8"/>
      <c r="K17" s="9">
        <f>Working!L84</f>
        <v>4</v>
      </c>
      <c r="L17" s="8"/>
      <c r="M17" s="15">
        <f>Working!G84</f>
        <v>483</v>
      </c>
      <c r="N17" s="10"/>
      <c r="P17" s="7"/>
      <c r="Q17" s="9" t="str">
        <f>Working!C104</f>
        <v>William</v>
      </c>
      <c r="R17" s="8"/>
      <c r="S17" s="9" t="str">
        <f>Working!D104</f>
        <v>Murphy</v>
      </c>
      <c r="T17" s="8"/>
      <c r="U17" s="9" t="str">
        <f>Working!E104</f>
        <v>B of G</v>
      </c>
      <c r="V17" s="8"/>
      <c r="W17" s="9">
        <f>Working!K104</f>
        <v>59</v>
      </c>
      <c r="X17" s="8"/>
      <c r="Y17" s="9">
        <f>Working!L104</f>
        <v>4</v>
      </c>
      <c r="Z17" s="8"/>
      <c r="AA17" s="15">
        <f>Working!G104</f>
        <v>388</v>
      </c>
      <c r="AB17" s="10"/>
    </row>
    <row r="18" spans="2:28" ht="2.25" customHeight="1">
      <c r="B18" s="7"/>
      <c r="C18" s="26"/>
      <c r="D18" s="8"/>
      <c r="E18" s="26"/>
      <c r="F18" s="8"/>
      <c r="G18" s="26"/>
      <c r="H18" s="8"/>
      <c r="I18" s="26"/>
      <c r="J18" s="8"/>
      <c r="K18" s="26"/>
      <c r="L18" s="8"/>
      <c r="M18" s="26"/>
      <c r="N18" s="10"/>
      <c r="P18" s="16"/>
      <c r="Q18" s="29"/>
      <c r="R18" s="17"/>
      <c r="S18" s="29"/>
      <c r="T18" s="17"/>
      <c r="U18" s="29"/>
      <c r="V18" s="17"/>
      <c r="W18" s="29"/>
      <c r="X18" s="17"/>
      <c r="Y18" s="29"/>
      <c r="Z18" s="17"/>
      <c r="AA18" s="29"/>
      <c r="AB18" s="18"/>
    </row>
    <row r="19" spans="2:14" ht="16.5">
      <c r="B19" s="7"/>
      <c r="C19" s="9" t="str">
        <f>Working!C85</f>
        <v>Luke</v>
      </c>
      <c r="D19" s="8"/>
      <c r="E19" s="9" t="str">
        <f>Working!D85</f>
        <v>James</v>
      </c>
      <c r="F19" s="8"/>
      <c r="G19" s="9" t="str">
        <f>Working!E85</f>
        <v>Neath</v>
      </c>
      <c r="H19" s="8"/>
      <c r="I19" s="9">
        <f>Working!K85</f>
        <v>58</v>
      </c>
      <c r="J19" s="8"/>
      <c r="K19" s="9">
        <f>Working!L85</f>
        <v>3</v>
      </c>
      <c r="L19" s="8"/>
      <c r="M19" s="15">
        <f>Working!G85</f>
        <v>479</v>
      </c>
      <c r="N19" s="10"/>
    </row>
    <row r="20" spans="1:27" ht="2.25" customHeight="1">
      <c r="A20" s="8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2" spans="1:28" s="8" customFormat="1" ht="2.25" customHeight="1">
      <c r="A22" s="3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  <c r="O22" s="3"/>
      <c r="P22" s="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6"/>
    </row>
    <row r="23" spans="2:28" ht="16.5">
      <c r="B23" s="7"/>
      <c r="C23" s="77" t="s">
        <v>139</v>
      </c>
      <c r="D23" s="78"/>
      <c r="E23" s="78"/>
      <c r="F23" s="78"/>
      <c r="G23" s="78"/>
      <c r="H23" s="78"/>
      <c r="I23" s="78"/>
      <c r="J23" s="78"/>
      <c r="K23" s="78"/>
      <c r="L23" s="78"/>
      <c r="M23" s="79"/>
      <c r="N23" s="10"/>
      <c r="P23" s="7"/>
      <c r="Q23" s="77" t="s">
        <v>140</v>
      </c>
      <c r="R23" s="78"/>
      <c r="S23" s="78"/>
      <c r="T23" s="78"/>
      <c r="U23" s="78"/>
      <c r="V23" s="78"/>
      <c r="W23" s="78"/>
      <c r="X23" s="78"/>
      <c r="Y23" s="78"/>
      <c r="Z23" s="78"/>
      <c r="AA23" s="79"/>
      <c r="AB23" s="10"/>
    </row>
    <row r="24" spans="1:28" s="8" customFormat="1" ht="2.25" customHeight="1">
      <c r="A24" s="3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  <c r="O24" s="3"/>
      <c r="P24" s="16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8"/>
    </row>
    <row r="25" spans="1:28" s="8" customFormat="1" ht="2.25" customHeight="1">
      <c r="A25" s="3"/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  <c r="O25" s="3"/>
      <c r="P25" s="4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6"/>
    </row>
    <row r="26" spans="2:28" ht="16.5">
      <c r="B26" s="7"/>
      <c r="C26" s="80" t="s">
        <v>53</v>
      </c>
      <c r="D26" s="81"/>
      <c r="E26" s="82"/>
      <c r="F26" s="8"/>
      <c r="G26" s="25" t="s">
        <v>56</v>
      </c>
      <c r="H26" s="8"/>
      <c r="I26" s="25" t="s">
        <v>57</v>
      </c>
      <c r="J26" s="8"/>
      <c r="K26" s="25" t="s">
        <v>2</v>
      </c>
      <c r="L26" s="8"/>
      <c r="M26" s="25" t="s">
        <v>58</v>
      </c>
      <c r="N26" s="10"/>
      <c r="P26" s="7"/>
      <c r="Q26" s="80" t="s">
        <v>53</v>
      </c>
      <c r="R26" s="81"/>
      <c r="S26" s="82"/>
      <c r="T26" s="8"/>
      <c r="U26" s="25" t="s">
        <v>56</v>
      </c>
      <c r="V26" s="8"/>
      <c r="W26" s="25" t="s">
        <v>57</v>
      </c>
      <c r="X26" s="8"/>
      <c r="Y26" s="25" t="s">
        <v>2</v>
      </c>
      <c r="Z26" s="8"/>
      <c r="AA26" s="25" t="s">
        <v>58</v>
      </c>
      <c r="AB26" s="10"/>
    </row>
    <row r="27" spans="1:28" s="8" customFormat="1" ht="2.25" customHeight="1">
      <c r="A27" s="3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/>
      <c r="O27" s="3"/>
      <c r="P27" s="16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8"/>
    </row>
    <row r="28" spans="1:28" s="8" customFormat="1" ht="2.25" customHeight="1">
      <c r="A28" s="3"/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  <c r="O28" s="3"/>
      <c r="P28" s="4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6"/>
    </row>
    <row r="29" spans="2:28" ht="16.5">
      <c r="B29" s="7"/>
      <c r="C29" s="9" t="str">
        <f>Working!C87</f>
        <v>Gavin</v>
      </c>
      <c r="D29" s="8"/>
      <c r="E29" s="9" t="str">
        <f>Working!D87</f>
        <v>Tsang</v>
      </c>
      <c r="F29" s="8"/>
      <c r="G29" s="9" t="str">
        <f>Working!E87</f>
        <v>B of G</v>
      </c>
      <c r="H29" s="8"/>
      <c r="I29" s="9">
        <f>Working!K87</f>
        <v>60</v>
      </c>
      <c r="J29" s="8"/>
      <c r="K29" s="9">
        <f>Working!L87</f>
        <v>30</v>
      </c>
      <c r="L29" s="8"/>
      <c r="M29" s="15">
        <f>Working!G87</f>
        <v>559</v>
      </c>
      <c r="N29" s="10"/>
      <c r="P29" s="7"/>
      <c r="Q29" s="9" t="str">
        <f>Working!C106</f>
        <v>Jeff</v>
      </c>
      <c r="R29" s="8"/>
      <c r="S29" s="9" t="str">
        <f>Working!D106</f>
        <v>Thomas</v>
      </c>
      <c r="T29" s="8"/>
      <c r="U29" s="9" t="str">
        <f>Working!E106</f>
        <v>Neath</v>
      </c>
      <c r="V29" s="8"/>
      <c r="W29" s="9">
        <f>Working!K106</f>
        <v>60</v>
      </c>
      <c r="X29" s="8"/>
      <c r="Y29" s="9">
        <f>Working!L106</f>
        <v>5</v>
      </c>
      <c r="Z29" s="8"/>
      <c r="AA29" s="15">
        <f>Working!G106</f>
        <v>415</v>
      </c>
      <c r="AB29" s="10"/>
    </row>
    <row r="30" spans="2:28" ht="2.25" customHeight="1">
      <c r="B30" s="7"/>
      <c r="C30" s="26"/>
      <c r="D30" s="8"/>
      <c r="E30" s="26"/>
      <c r="F30" s="8"/>
      <c r="G30" s="26"/>
      <c r="H30" s="8"/>
      <c r="I30" s="26"/>
      <c r="J30" s="8"/>
      <c r="K30" s="26"/>
      <c r="L30" s="8"/>
      <c r="M30" s="26"/>
      <c r="N30" s="10"/>
      <c r="P30" s="7"/>
      <c r="Q30" s="26"/>
      <c r="R30" s="8"/>
      <c r="S30" s="26"/>
      <c r="T30" s="8"/>
      <c r="U30" s="26"/>
      <c r="V30" s="8"/>
      <c r="W30" s="26"/>
      <c r="X30" s="8"/>
      <c r="Y30" s="26"/>
      <c r="Z30" s="8"/>
      <c r="AA30" s="26"/>
      <c r="AB30" s="10"/>
    </row>
    <row r="31" spans="2:28" ht="16.5">
      <c r="B31" s="7"/>
      <c r="C31" s="9" t="str">
        <f>Working!C88</f>
        <v>Alice</v>
      </c>
      <c r="D31" s="8"/>
      <c r="E31" s="9" t="str">
        <f>Working!D88</f>
        <v>Reynolds</v>
      </c>
      <c r="F31" s="8"/>
      <c r="G31" s="9" t="str">
        <f>Working!E88</f>
        <v>B of G</v>
      </c>
      <c r="H31" s="8"/>
      <c r="I31" s="9">
        <f>Working!K88</f>
        <v>60</v>
      </c>
      <c r="J31" s="8"/>
      <c r="K31" s="9">
        <f>Working!L88</f>
        <v>19</v>
      </c>
      <c r="L31" s="8"/>
      <c r="M31" s="15">
        <f>Working!G88</f>
        <v>543</v>
      </c>
      <c r="N31" s="10"/>
      <c r="P31" s="7"/>
      <c r="Q31" s="9" t="str">
        <f>Working!C107</f>
        <v>Andrew</v>
      </c>
      <c r="R31" s="8"/>
      <c r="S31" s="9" t="str">
        <f>Working!D107</f>
        <v>Fairgrieve</v>
      </c>
      <c r="T31" s="8"/>
      <c r="U31" s="9" t="str">
        <f>Working!E107</f>
        <v>Neath</v>
      </c>
      <c r="V31" s="8"/>
      <c r="W31" s="9">
        <f>Working!K107</f>
        <v>56</v>
      </c>
      <c r="X31" s="8"/>
      <c r="Y31" s="9">
        <f>Working!L107</f>
        <v>3</v>
      </c>
      <c r="Z31" s="8"/>
      <c r="AA31" s="15">
        <f>Working!G107</f>
        <v>365</v>
      </c>
      <c r="AB31" s="10"/>
    </row>
    <row r="32" spans="2:28" ht="2.25" customHeight="1">
      <c r="B32" s="7"/>
      <c r="C32" s="26"/>
      <c r="D32" s="8"/>
      <c r="E32" s="26"/>
      <c r="F32" s="8"/>
      <c r="G32" s="26"/>
      <c r="H32" s="8"/>
      <c r="I32" s="26"/>
      <c r="J32" s="8"/>
      <c r="K32" s="26"/>
      <c r="L32" s="8"/>
      <c r="M32" s="26"/>
      <c r="N32" s="10"/>
      <c r="P32" s="7"/>
      <c r="Q32" s="26"/>
      <c r="R32" s="8"/>
      <c r="S32" s="26"/>
      <c r="T32" s="8"/>
      <c r="U32" s="26"/>
      <c r="V32" s="8"/>
      <c r="W32" s="26"/>
      <c r="X32" s="8"/>
      <c r="Y32" s="26"/>
      <c r="Z32" s="8"/>
      <c r="AA32" s="26"/>
      <c r="AB32" s="10"/>
    </row>
    <row r="33" spans="2:28" ht="16.5">
      <c r="B33" s="7"/>
      <c r="C33" s="9" t="str">
        <f>Working!C89</f>
        <v>Vicky</v>
      </c>
      <c r="D33" s="8"/>
      <c r="E33" s="9" t="str">
        <f>Working!D89</f>
        <v>Doyle</v>
      </c>
      <c r="F33" s="8"/>
      <c r="G33" s="9" t="str">
        <f>Working!E89</f>
        <v>Neath</v>
      </c>
      <c r="H33" s="8"/>
      <c r="I33" s="9">
        <f>Working!K89</f>
        <v>60</v>
      </c>
      <c r="J33" s="8"/>
      <c r="K33" s="9">
        <f>Working!L89</f>
        <v>18</v>
      </c>
      <c r="L33" s="8"/>
      <c r="M33" s="15">
        <f>Working!G89</f>
        <v>527</v>
      </c>
      <c r="N33" s="10"/>
      <c r="P33" s="7"/>
      <c r="Q33" s="9" t="str">
        <f>Working!C108</f>
        <v>Phil</v>
      </c>
      <c r="R33" s="8"/>
      <c r="S33" s="9" t="str">
        <f>Working!D108</f>
        <v>Lewis</v>
      </c>
      <c r="T33" s="8"/>
      <c r="U33" s="9" t="str">
        <f>Working!E108</f>
        <v>B of G</v>
      </c>
      <c r="V33" s="8"/>
      <c r="W33" s="9">
        <f>Working!K108</f>
        <v>60</v>
      </c>
      <c r="X33" s="8"/>
      <c r="Y33" s="9">
        <f>Working!L108</f>
        <v>2</v>
      </c>
      <c r="Z33" s="8"/>
      <c r="AA33" s="15">
        <f>Working!G108</f>
        <v>345</v>
      </c>
      <c r="AB33" s="10"/>
    </row>
    <row r="34" spans="2:28" ht="2.25" customHeight="1">
      <c r="B34" s="7"/>
      <c r="C34" s="26"/>
      <c r="D34" s="8"/>
      <c r="E34" s="26"/>
      <c r="F34" s="8"/>
      <c r="G34" s="26"/>
      <c r="H34" s="8"/>
      <c r="I34" s="26"/>
      <c r="J34" s="8"/>
      <c r="K34" s="26"/>
      <c r="L34" s="8"/>
      <c r="M34" s="26"/>
      <c r="N34" s="10"/>
      <c r="P34" s="7"/>
      <c r="Q34" s="26"/>
      <c r="R34" s="8"/>
      <c r="S34" s="26"/>
      <c r="T34" s="8"/>
      <c r="U34" s="26"/>
      <c r="V34" s="8"/>
      <c r="W34" s="26"/>
      <c r="X34" s="8"/>
      <c r="Y34" s="26"/>
      <c r="Z34" s="8"/>
      <c r="AA34" s="26"/>
      <c r="AB34" s="10"/>
    </row>
    <row r="35" spans="2:28" ht="16.5">
      <c r="B35" s="7"/>
      <c r="C35" s="9" t="str">
        <f>Working!C90</f>
        <v>Jamie</v>
      </c>
      <c r="D35" s="8"/>
      <c r="E35" s="9" t="str">
        <f>Working!D90</f>
        <v>Hopley</v>
      </c>
      <c r="F35" s="8"/>
      <c r="G35" s="9" t="str">
        <f>Working!E90</f>
        <v>B of G</v>
      </c>
      <c r="H35" s="8"/>
      <c r="I35" s="9">
        <f>Working!K90</f>
        <v>60</v>
      </c>
      <c r="J35" s="8"/>
      <c r="K35" s="9">
        <f>Working!L90</f>
        <v>16</v>
      </c>
      <c r="L35" s="8"/>
      <c r="M35" s="15">
        <f>Working!G90</f>
        <v>525</v>
      </c>
      <c r="N35" s="10"/>
      <c r="P35" s="7"/>
      <c r="Q35" s="9" t="str">
        <f>Working!C109</f>
        <v>Nigel</v>
      </c>
      <c r="R35" s="8"/>
      <c r="S35" s="9" t="str">
        <f>Working!D109</f>
        <v>George</v>
      </c>
      <c r="T35" s="8"/>
      <c r="U35" s="9" t="str">
        <f>Working!E109</f>
        <v>Neath</v>
      </c>
      <c r="V35" s="8"/>
      <c r="W35" s="9">
        <f>Working!K109</f>
        <v>56</v>
      </c>
      <c r="X35" s="8"/>
      <c r="Y35" s="9">
        <f>Working!L109</f>
        <v>0</v>
      </c>
      <c r="Z35" s="8"/>
      <c r="AA35" s="15">
        <f>Working!G109</f>
        <v>307</v>
      </c>
      <c r="AB35" s="10"/>
    </row>
    <row r="36" spans="2:28" ht="2.25" customHeight="1">
      <c r="B36" s="7"/>
      <c r="C36" s="26"/>
      <c r="D36" s="8"/>
      <c r="E36" s="26"/>
      <c r="F36" s="8"/>
      <c r="G36" s="26"/>
      <c r="H36" s="8"/>
      <c r="I36" s="26"/>
      <c r="J36" s="8"/>
      <c r="K36" s="26"/>
      <c r="L36" s="8"/>
      <c r="M36" s="26"/>
      <c r="N36" s="10"/>
      <c r="P36" s="7"/>
      <c r="Q36" s="26"/>
      <c r="R36" s="8"/>
      <c r="S36" s="26"/>
      <c r="T36" s="8"/>
      <c r="U36" s="26"/>
      <c r="V36" s="8"/>
      <c r="W36" s="26"/>
      <c r="X36" s="8"/>
      <c r="Y36" s="26"/>
      <c r="Z36" s="8"/>
      <c r="AA36" s="26"/>
      <c r="AB36" s="10"/>
    </row>
    <row r="37" spans="2:28" ht="16.5">
      <c r="B37" s="7"/>
      <c r="C37" s="9" t="str">
        <f>Working!C91</f>
        <v>Ieuan</v>
      </c>
      <c r="D37" s="8"/>
      <c r="E37" s="9" t="str">
        <f>Working!D91</f>
        <v>Johns</v>
      </c>
      <c r="F37" s="8"/>
      <c r="G37" s="9" t="str">
        <f>Working!E91</f>
        <v>B of G</v>
      </c>
      <c r="H37" s="8"/>
      <c r="I37" s="9">
        <f>Working!K91</f>
        <v>60</v>
      </c>
      <c r="J37" s="8"/>
      <c r="K37" s="9">
        <f>Working!L91</f>
        <v>17</v>
      </c>
      <c r="L37" s="8"/>
      <c r="M37" s="15">
        <f>Working!G91</f>
        <v>522</v>
      </c>
      <c r="N37" s="10"/>
      <c r="P37" s="7"/>
      <c r="Q37" s="9" t="str">
        <f>Working!C110</f>
        <v>David</v>
      </c>
      <c r="R37" s="8"/>
      <c r="S37" s="9" t="str">
        <f>Working!D110</f>
        <v>O'Carroll</v>
      </c>
      <c r="T37" s="8"/>
      <c r="U37" s="9" t="str">
        <f>Working!E110</f>
        <v>B of G</v>
      </c>
      <c r="V37" s="8"/>
      <c r="W37" s="9">
        <f>Working!K110</f>
        <v>48</v>
      </c>
      <c r="X37" s="8"/>
      <c r="Y37" s="9">
        <f>Working!L110</f>
        <v>1</v>
      </c>
      <c r="Z37" s="8"/>
      <c r="AA37" s="15">
        <f>Working!G110</f>
        <v>250</v>
      </c>
      <c r="AB37" s="10"/>
    </row>
    <row r="38" spans="2:28" ht="2.25" customHeight="1">
      <c r="B38" s="7"/>
      <c r="C38" s="26"/>
      <c r="D38" s="8"/>
      <c r="E38" s="26"/>
      <c r="F38" s="8"/>
      <c r="G38" s="26"/>
      <c r="H38" s="8"/>
      <c r="I38" s="26"/>
      <c r="J38" s="8"/>
      <c r="K38" s="26"/>
      <c r="L38" s="8"/>
      <c r="M38" s="26"/>
      <c r="N38" s="10"/>
      <c r="P38" s="16"/>
      <c r="Q38" s="29"/>
      <c r="R38" s="17"/>
      <c r="S38" s="29"/>
      <c r="T38" s="17"/>
      <c r="U38" s="29"/>
      <c r="V38" s="17"/>
      <c r="W38" s="29"/>
      <c r="X38" s="17"/>
      <c r="Y38" s="29"/>
      <c r="Z38" s="17"/>
      <c r="AA38" s="29"/>
      <c r="AB38" s="18"/>
    </row>
    <row r="39" spans="2:14" ht="16.5">
      <c r="B39" s="7"/>
      <c r="C39" s="9" t="str">
        <f>Working!C92</f>
        <v>Jon</v>
      </c>
      <c r="D39" s="8"/>
      <c r="E39" s="9" t="str">
        <f>Working!D92</f>
        <v>Allen</v>
      </c>
      <c r="F39" s="8"/>
      <c r="G39" s="9" t="str">
        <f>Working!E92</f>
        <v>Neath</v>
      </c>
      <c r="H39" s="8"/>
      <c r="I39" s="9">
        <f>Working!K92</f>
        <v>60</v>
      </c>
      <c r="J39" s="8"/>
      <c r="K39" s="9">
        <f>Working!L92</f>
        <v>20</v>
      </c>
      <c r="L39" s="8"/>
      <c r="M39" s="15">
        <f>Working!G92</f>
        <v>520</v>
      </c>
      <c r="N39" s="10"/>
    </row>
    <row r="40" spans="2:14" ht="2.25" customHeight="1">
      <c r="B40" s="7"/>
      <c r="C40" s="26"/>
      <c r="D40" s="8"/>
      <c r="E40" s="26"/>
      <c r="F40" s="8"/>
      <c r="G40" s="26"/>
      <c r="H40" s="8"/>
      <c r="I40" s="26"/>
      <c r="J40" s="8"/>
      <c r="K40" s="26"/>
      <c r="L40" s="8"/>
      <c r="M40" s="26"/>
      <c r="N40" s="10"/>
    </row>
    <row r="41" spans="2:14" ht="16.5">
      <c r="B41" s="7"/>
      <c r="C41" s="9" t="str">
        <f>Working!C93</f>
        <v>Jack</v>
      </c>
      <c r="D41" s="8"/>
      <c r="E41" s="9" t="str">
        <f>Working!D93</f>
        <v>Davies</v>
      </c>
      <c r="F41" s="8"/>
      <c r="G41" s="9" t="str">
        <f>Working!E93</f>
        <v>B of G</v>
      </c>
      <c r="H41" s="8"/>
      <c r="I41" s="9">
        <f>Working!K93</f>
        <v>60</v>
      </c>
      <c r="J41" s="8"/>
      <c r="K41" s="9">
        <f>Working!L93</f>
        <v>16</v>
      </c>
      <c r="L41" s="8"/>
      <c r="M41" s="15">
        <f>Working!G93</f>
        <v>513</v>
      </c>
      <c r="N41" s="10"/>
    </row>
    <row r="42" spans="2:14" ht="2.25" customHeight="1">
      <c r="B42" s="7"/>
      <c r="C42" s="26"/>
      <c r="D42" s="8"/>
      <c r="E42" s="26"/>
      <c r="F42" s="8"/>
      <c r="G42" s="26"/>
      <c r="H42" s="8"/>
      <c r="I42" s="26"/>
      <c r="J42" s="8"/>
      <c r="K42" s="26"/>
      <c r="L42" s="8"/>
      <c r="M42" s="26"/>
      <c r="N42" s="10"/>
    </row>
    <row r="43" spans="2:14" ht="16.5">
      <c r="B43" s="7"/>
      <c r="C43" s="9" t="str">
        <f>Working!C94</f>
        <v>Siobhan</v>
      </c>
      <c r="D43" s="8"/>
      <c r="E43" s="9" t="str">
        <f>Working!D94</f>
        <v>Boyle</v>
      </c>
      <c r="F43" s="8"/>
      <c r="G43" s="9" t="str">
        <f>Working!E94</f>
        <v>B of G</v>
      </c>
      <c r="H43" s="8"/>
      <c r="I43" s="9">
        <f>Working!K94</f>
        <v>60</v>
      </c>
      <c r="J43" s="8"/>
      <c r="K43" s="9">
        <f>Working!L94</f>
        <v>14</v>
      </c>
      <c r="L43" s="8"/>
      <c r="M43" s="15">
        <f>Working!G94</f>
        <v>511</v>
      </c>
      <c r="N43" s="10"/>
    </row>
    <row r="44" spans="2:14" ht="2.25" customHeight="1">
      <c r="B44" s="7"/>
      <c r="C44" s="26"/>
      <c r="D44" s="8"/>
      <c r="E44" s="26"/>
      <c r="F44" s="8"/>
      <c r="G44" s="26"/>
      <c r="H44" s="8"/>
      <c r="I44" s="26"/>
      <c r="J44" s="8"/>
      <c r="K44" s="26"/>
      <c r="L44" s="8"/>
      <c r="M44" s="26"/>
      <c r="N44" s="10"/>
    </row>
    <row r="45" spans="2:14" ht="16.5">
      <c r="B45" s="7"/>
      <c r="C45" s="9" t="str">
        <f>Working!C95</f>
        <v>Jan</v>
      </c>
      <c r="D45" s="8"/>
      <c r="E45" s="9" t="str">
        <f>Working!D95</f>
        <v>Hughes</v>
      </c>
      <c r="F45" s="8"/>
      <c r="G45" s="9" t="str">
        <f>Working!E95</f>
        <v>Neath</v>
      </c>
      <c r="H45" s="8"/>
      <c r="I45" s="9">
        <f>Working!K95</f>
        <v>60</v>
      </c>
      <c r="J45" s="8"/>
      <c r="K45" s="9">
        <f>Working!L95</f>
        <v>11</v>
      </c>
      <c r="L45" s="8"/>
      <c r="M45" s="15">
        <f>Working!G95</f>
        <v>494</v>
      </c>
      <c r="N45" s="10"/>
    </row>
    <row r="46" spans="2:14" ht="2.25" customHeight="1">
      <c r="B46" s="7"/>
      <c r="C46" s="26"/>
      <c r="D46" s="8"/>
      <c r="E46" s="26"/>
      <c r="F46" s="8"/>
      <c r="G46" s="26"/>
      <c r="H46" s="8"/>
      <c r="I46" s="26"/>
      <c r="J46" s="8"/>
      <c r="K46" s="26"/>
      <c r="L46" s="8"/>
      <c r="M46" s="26"/>
      <c r="N46" s="10"/>
    </row>
    <row r="47" spans="2:14" ht="16.5">
      <c r="B47" s="7"/>
      <c r="C47" s="9" t="str">
        <f>Working!C96</f>
        <v>John</v>
      </c>
      <c r="D47" s="8"/>
      <c r="E47" s="9" t="str">
        <f>Working!D96</f>
        <v>Luty</v>
      </c>
      <c r="F47" s="8"/>
      <c r="G47" s="9" t="str">
        <f>Working!E96</f>
        <v>Neath</v>
      </c>
      <c r="H47" s="8"/>
      <c r="I47" s="9">
        <f>Working!K96</f>
        <v>60</v>
      </c>
      <c r="J47" s="8"/>
      <c r="K47" s="9">
        <f>Working!L96</f>
        <v>9</v>
      </c>
      <c r="L47" s="8"/>
      <c r="M47" s="15">
        <f>Working!G96</f>
        <v>481</v>
      </c>
      <c r="N47" s="10"/>
    </row>
    <row r="48" spans="2:14" ht="2.25" customHeight="1">
      <c r="B48" s="7"/>
      <c r="C48" s="26"/>
      <c r="D48" s="8"/>
      <c r="E48" s="26"/>
      <c r="F48" s="8"/>
      <c r="G48" s="26"/>
      <c r="H48" s="8"/>
      <c r="I48" s="26"/>
      <c r="J48" s="8"/>
      <c r="K48" s="26"/>
      <c r="L48" s="8"/>
      <c r="M48" s="26"/>
      <c r="N48" s="10"/>
    </row>
    <row r="49" spans="2:14" ht="16.5">
      <c r="B49" s="7"/>
      <c r="C49" s="9" t="str">
        <f>Working!C97</f>
        <v>David</v>
      </c>
      <c r="D49" s="8"/>
      <c r="E49" s="9" t="str">
        <f>Working!D97</f>
        <v>Broughton</v>
      </c>
      <c r="F49" s="8"/>
      <c r="G49" s="9" t="str">
        <f>Working!E97</f>
        <v>Neath</v>
      </c>
      <c r="H49" s="8"/>
      <c r="I49" s="9">
        <f>Working!K97</f>
        <v>60</v>
      </c>
      <c r="J49" s="8"/>
      <c r="K49" s="9">
        <f>Working!L97</f>
        <v>9</v>
      </c>
      <c r="L49" s="8"/>
      <c r="M49" s="15">
        <f>Working!G97</f>
        <v>447</v>
      </c>
      <c r="N49" s="10"/>
    </row>
    <row r="50" spans="2:14" ht="2.25" customHeight="1">
      <c r="B50" s="7"/>
      <c r="C50" s="26"/>
      <c r="D50" s="8"/>
      <c r="E50" s="26"/>
      <c r="F50" s="8"/>
      <c r="G50" s="26"/>
      <c r="H50" s="8"/>
      <c r="I50" s="26"/>
      <c r="J50" s="8"/>
      <c r="K50" s="26"/>
      <c r="L50" s="8"/>
      <c r="M50" s="26"/>
      <c r="N50" s="10"/>
    </row>
    <row r="51" spans="2:14" ht="16.5">
      <c r="B51" s="7"/>
      <c r="C51" s="9" t="str">
        <f>Working!C98</f>
        <v>Tony</v>
      </c>
      <c r="D51" s="8"/>
      <c r="E51" s="9" t="str">
        <f>Working!D98</f>
        <v>Searles</v>
      </c>
      <c r="F51" s="8"/>
      <c r="G51" s="9" t="str">
        <f>Working!E98</f>
        <v>Neath</v>
      </c>
      <c r="H51" s="8"/>
      <c r="I51" s="9">
        <f>Working!K98</f>
        <v>59</v>
      </c>
      <c r="J51" s="8"/>
      <c r="K51" s="9">
        <f>Working!L98</f>
        <v>8</v>
      </c>
      <c r="L51" s="8"/>
      <c r="M51" s="15">
        <f>Working!G98</f>
        <v>410</v>
      </c>
      <c r="N51" s="10"/>
    </row>
    <row r="52" spans="2:14" ht="2.25" customHeight="1">
      <c r="B52" s="16"/>
      <c r="C52" s="29"/>
      <c r="D52" s="17"/>
      <c r="E52" s="29"/>
      <c r="F52" s="17"/>
      <c r="G52" s="29"/>
      <c r="H52" s="17"/>
      <c r="I52" s="29"/>
      <c r="J52" s="17"/>
      <c r="K52" s="29"/>
      <c r="L52" s="17"/>
      <c r="M52" s="29"/>
      <c r="N52" s="18"/>
    </row>
  </sheetData>
  <sheetProtection password="CC08" sheet="1" objects="1" scenarios="1"/>
  <mergeCells count="8">
    <mergeCell ref="Q3:AA3"/>
    <mergeCell ref="Q6:S6"/>
    <mergeCell ref="Q26:S26"/>
    <mergeCell ref="Q23:AA23"/>
    <mergeCell ref="C3:M3"/>
    <mergeCell ref="C23:M23"/>
    <mergeCell ref="C6:E6"/>
    <mergeCell ref="C26:E26"/>
  </mergeCells>
  <conditionalFormatting sqref="G9 G11 G13 U9 U11 U13 G29 G31 U29 U31 G15 G17 G19 U15 U17 U37 U33 G33 G35 U35 G37 G39 G41 G43 G45 G47 G49 G51">
    <cfRule type="expression" priority="1" dxfId="2" stopIfTrue="1">
      <formula>IF(G9="Neath",TRUE,FALSE)</formula>
    </cfRule>
    <cfRule type="expression" priority="2" dxfId="3" stopIfTrue="1">
      <formula>IF(G9="B of G",TRUE,FALSE)</formula>
    </cfRule>
  </conditionalFormatting>
  <conditionalFormatting sqref="E9 E11 E13 S9 S11 S13 E29 E31 S29 S31 E15 E17 E19 S15 S17 S37 S33 E33 E35 S35 E37 E39 E41 E43 E45 E47 E49 E51">
    <cfRule type="expression" priority="3" dxfId="4" stopIfTrue="1">
      <formula>IF(G9="Neath",TRUE,FALSE)</formula>
    </cfRule>
    <cfRule type="expression" priority="4" dxfId="5" stopIfTrue="1">
      <formula>IF(G9="B of G",TRUE,FALSE)</formula>
    </cfRule>
  </conditionalFormatting>
  <conditionalFormatting sqref="C9 C11 C13 Q9 Q11 Q13 C29 C31 Q29 Q31 C15 C17 C19 Q15 Q17 Q37 Q33 C33 C35 Q35 C37 C39 C41 C43 C45 C47 C49 C51">
    <cfRule type="expression" priority="5" dxfId="4" stopIfTrue="1">
      <formula>IF(G9="Neath",TRUE,FALSE)</formula>
    </cfRule>
    <cfRule type="expression" priority="6" dxfId="5" stopIfTrue="1">
      <formula>IF(G9="B of G",TRUE,FALSE)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H70"/>
  <sheetViews>
    <sheetView workbookViewId="0" topLeftCell="A1">
      <selection activeCell="M28" sqref="M28"/>
    </sheetView>
  </sheetViews>
  <sheetFormatPr defaultColWidth="9.33203125" defaultRowHeight="11.25"/>
  <cols>
    <col min="1" max="2" width="0.4921875" style="92" customWidth="1"/>
    <col min="3" max="3" width="10.5" style="92" bestFit="1" customWidth="1"/>
    <col min="4" max="4" width="0.4921875" style="92" customWidth="1"/>
    <col min="5" max="5" width="9.66015625" style="92" bestFit="1" customWidth="1"/>
    <col min="6" max="6" width="0.4921875" style="92" customWidth="1"/>
    <col min="7" max="7" width="14.16015625" style="92" customWidth="1"/>
    <col min="8" max="8" width="0.4921875" style="92" customWidth="1"/>
    <col min="9" max="9" width="14.16015625" style="92" customWidth="1"/>
    <col min="10" max="10" width="0.4921875" style="92" customWidth="1"/>
    <col min="11" max="11" width="9.33203125" style="92" customWidth="1"/>
    <col min="12" max="12" width="0.4921875" style="92" customWidth="1"/>
    <col min="13" max="13" width="6.33203125" style="92" customWidth="1"/>
    <col min="14" max="14" width="0.4921875" style="92" customWidth="1"/>
    <col min="15" max="15" width="6.33203125" style="92" customWidth="1"/>
    <col min="16" max="17" width="0.4921875" style="92" customWidth="1"/>
    <col min="18" max="18" width="6.33203125" style="92" customWidth="1"/>
    <col min="19" max="19" width="0.4921875" style="92" customWidth="1"/>
    <col min="20" max="20" width="6.33203125" style="92" customWidth="1"/>
    <col min="21" max="21" width="0.4921875" style="92" customWidth="1"/>
    <col min="22" max="22" width="6.33203125" style="92" customWidth="1"/>
    <col min="23" max="24" width="0.4921875" style="92" customWidth="1"/>
    <col min="25" max="25" width="6.33203125" style="92" customWidth="1"/>
    <col min="26" max="26" width="0.4921875" style="92" customWidth="1"/>
    <col min="27" max="27" width="6.33203125" style="92" customWidth="1"/>
    <col min="28" max="28" width="0.4921875" style="92" customWidth="1"/>
    <col min="29" max="29" width="6.33203125" style="92" customWidth="1"/>
    <col min="30" max="31" width="0.4921875" style="92" customWidth="1"/>
    <col min="32" max="32" width="6.33203125" style="92" customWidth="1"/>
    <col min="33" max="33" width="0.4921875" style="92" customWidth="1"/>
    <col min="34" max="34" width="6.33203125" style="92" customWidth="1"/>
    <col min="35" max="35" width="0.4921875" style="92" customWidth="1"/>
    <col min="36" max="36" width="6.33203125" style="92" customWidth="1"/>
    <col min="37" max="38" width="0.4921875" style="92" customWidth="1"/>
    <col min="39" max="39" width="6.33203125" style="92" customWidth="1"/>
    <col min="40" max="40" width="0.4921875" style="92" customWidth="1"/>
    <col min="41" max="41" width="6.33203125" style="92" customWidth="1"/>
    <col min="42" max="42" width="0.4921875" style="92" customWidth="1"/>
    <col min="43" max="43" width="6.33203125" style="92" customWidth="1"/>
    <col min="44" max="45" width="0.4921875" style="92" customWidth="1"/>
    <col min="46" max="46" width="6.33203125" style="92" customWidth="1"/>
    <col min="47" max="47" width="0.4921875" style="92" customWidth="1"/>
    <col min="48" max="48" width="6.33203125" style="92" customWidth="1"/>
    <col min="49" max="49" width="0.4921875" style="92" customWidth="1"/>
    <col min="50" max="50" width="6.33203125" style="92" customWidth="1"/>
    <col min="51" max="52" width="0.4921875" style="92" customWidth="1"/>
    <col min="53" max="53" width="6.33203125" style="92" customWidth="1"/>
    <col min="54" max="54" width="0.4921875" style="92" customWidth="1"/>
    <col min="55" max="55" width="6.33203125" style="92" customWidth="1"/>
    <col min="56" max="56" width="0.4921875" style="92" customWidth="1"/>
    <col min="57" max="57" width="6.33203125" style="92" customWidth="1"/>
    <col min="58" max="59" width="0.4921875" style="92" customWidth="1"/>
    <col min="60" max="16384" width="9.33203125" style="92" customWidth="1"/>
  </cols>
  <sheetData>
    <row r="1" ht="3.75" customHeight="1"/>
    <row r="2" spans="2:58" ht="2.25" customHeight="1"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5"/>
      <c r="Q2" s="93"/>
      <c r="R2" s="94"/>
      <c r="S2" s="94"/>
      <c r="T2" s="94"/>
      <c r="U2" s="94"/>
      <c r="V2" s="94"/>
      <c r="W2" s="95"/>
      <c r="X2" s="93"/>
      <c r="Y2" s="94"/>
      <c r="Z2" s="94"/>
      <c r="AA2" s="94"/>
      <c r="AB2" s="94"/>
      <c r="AC2" s="94"/>
      <c r="AD2" s="95"/>
      <c r="AE2" s="93"/>
      <c r="AF2" s="94"/>
      <c r="AG2" s="94"/>
      <c r="AH2" s="94"/>
      <c r="AI2" s="94"/>
      <c r="AJ2" s="94"/>
      <c r="AK2" s="95"/>
      <c r="AL2" s="93"/>
      <c r="AM2" s="94"/>
      <c r="AN2" s="94"/>
      <c r="AO2" s="94"/>
      <c r="AP2" s="94"/>
      <c r="AQ2" s="94"/>
      <c r="AR2" s="95"/>
      <c r="AS2" s="93"/>
      <c r="AT2" s="94"/>
      <c r="AU2" s="94"/>
      <c r="AV2" s="94"/>
      <c r="AW2" s="94"/>
      <c r="AX2" s="94"/>
      <c r="AY2" s="95"/>
      <c r="AZ2" s="93"/>
      <c r="BA2" s="94"/>
      <c r="BB2" s="94"/>
      <c r="BC2" s="94"/>
      <c r="BD2" s="94"/>
      <c r="BE2" s="94"/>
      <c r="BF2" s="95"/>
    </row>
    <row r="3" spans="2:58" ht="16.5">
      <c r="B3" s="96"/>
      <c r="C3" s="97" t="s">
        <v>60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  <c r="P3" s="100"/>
      <c r="Q3" s="101"/>
      <c r="R3" s="97" t="s">
        <v>59</v>
      </c>
      <c r="S3" s="98"/>
      <c r="T3" s="98"/>
      <c r="U3" s="98"/>
      <c r="V3" s="99"/>
      <c r="W3" s="100"/>
      <c r="X3" s="101"/>
      <c r="Y3" s="97" t="s">
        <v>62</v>
      </c>
      <c r="Z3" s="98"/>
      <c r="AA3" s="98"/>
      <c r="AB3" s="98"/>
      <c r="AC3" s="99"/>
      <c r="AD3" s="100"/>
      <c r="AE3" s="101"/>
      <c r="AF3" s="97" t="s">
        <v>63</v>
      </c>
      <c r="AG3" s="98"/>
      <c r="AH3" s="98"/>
      <c r="AI3" s="98"/>
      <c r="AJ3" s="99"/>
      <c r="AK3" s="100"/>
      <c r="AL3" s="101"/>
      <c r="AM3" s="97" t="s">
        <v>64</v>
      </c>
      <c r="AN3" s="98"/>
      <c r="AO3" s="98"/>
      <c r="AP3" s="98"/>
      <c r="AQ3" s="99"/>
      <c r="AR3" s="100"/>
      <c r="AS3" s="101"/>
      <c r="AT3" s="97" t="s">
        <v>65</v>
      </c>
      <c r="AU3" s="98"/>
      <c r="AV3" s="98"/>
      <c r="AW3" s="98"/>
      <c r="AX3" s="99"/>
      <c r="AY3" s="100"/>
      <c r="AZ3" s="101"/>
      <c r="BA3" s="97" t="s">
        <v>61</v>
      </c>
      <c r="BB3" s="98"/>
      <c r="BC3" s="98"/>
      <c r="BD3" s="98"/>
      <c r="BE3" s="99"/>
      <c r="BF3" s="102"/>
    </row>
    <row r="4" spans="2:58" ht="2.25" customHeight="1">
      <c r="B4" s="96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0"/>
      <c r="Q4" s="101"/>
      <c r="R4" s="103"/>
      <c r="S4" s="103"/>
      <c r="T4" s="103"/>
      <c r="U4" s="103"/>
      <c r="V4" s="103"/>
      <c r="W4" s="100"/>
      <c r="X4" s="101"/>
      <c r="Y4" s="103"/>
      <c r="Z4" s="103"/>
      <c r="AA4" s="103"/>
      <c r="AB4" s="103"/>
      <c r="AC4" s="103"/>
      <c r="AD4" s="100"/>
      <c r="AE4" s="101"/>
      <c r="AF4" s="103"/>
      <c r="AG4" s="103"/>
      <c r="AH4" s="103"/>
      <c r="AI4" s="103"/>
      <c r="AJ4" s="103"/>
      <c r="AK4" s="100"/>
      <c r="AL4" s="101"/>
      <c r="AM4" s="103"/>
      <c r="AN4" s="103"/>
      <c r="AO4" s="103"/>
      <c r="AP4" s="103"/>
      <c r="AQ4" s="103"/>
      <c r="AR4" s="100"/>
      <c r="AS4" s="101"/>
      <c r="AT4" s="103"/>
      <c r="AU4" s="103"/>
      <c r="AV4" s="103"/>
      <c r="AW4" s="103"/>
      <c r="AX4" s="103"/>
      <c r="AY4" s="100"/>
      <c r="AZ4" s="101"/>
      <c r="BA4" s="103"/>
      <c r="BB4" s="103"/>
      <c r="BC4" s="103"/>
      <c r="BD4" s="103"/>
      <c r="BE4" s="103"/>
      <c r="BF4" s="102"/>
    </row>
    <row r="5" spans="2:58" ht="16.5">
      <c r="B5" s="96"/>
      <c r="C5" s="104" t="s">
        <v>51</v>
      </c>
      <c r="D5" s="103"/>
      <c r="E5" s="104" t="s">
        <v>52</v>
      </c>
      <c r="F5" s="103"/>
      <c r="G5" s="97" t="s">
        <v>53</v>
      </c>
      <c r="H5" s="98"/>
      <c r="I5" s="99"/>
      <c r="J5" s="103"/>
      <c r="K5" s="104" t="s">
        <v>54</v>
      </c>
      <c r="L5" s="103"/>
      <c r="M5" s="104" t="s">
        <v>55</v>
      </c>
      <c r="N5" s="103"/>
      <c r="O5" s="104" t="s">
        <v>56</v>
      </c>
      <c r="P5" s="100"/>
      <c r="Q5" s="101"/>
      <c r="R5" s="104" t="s">
        <v>57</v>
      </c>
      <c r="S5" s="103"/>
      <c r="T5" s="104" t="s">
        <v>2</v>
      </c>
      <c r="U5" s="103"/>
      <c r="V5" s="104" t="s">
        <v>117</v>
      </c>
      <c r="W5" s="100"/>
      <c r="X5" s="101"/>
      <c r="Y5" s="104" t="s">
        <v>57</v>
      </c>
      <c r="Z5" s="103"/>
      <c r="AA5" s="104" t="s">
        <v>2</v>
      </c>
      <c r="AB5" s="103"/>
      <c r="AC5" s="104" t="s">
        <v>117</v>
      </c>
      <c r="AD5" s="100"/>
      <c r="AE5" s="101"/>
      <c r="AF5" s="104" t="s">
        <v>57</v>
      </c>
      <c r="AG5" s="103"/>
      <c r="AH5" s="104" t="s">
        <v>2</v>
      </c>
      <c r="AI5" s="103"/>
      <c r="AJ5" s="104" t="s">
        <v>117</v>
      </c>
      <c r="AK5" s="100"/>
      <c r="AL5" s="101"/>
      <c r="AM5" s="104" t="s">
        <v>57</v>
      </c>
      <c r="AN5" s="103"/>
      <c r="AO5" s="104" t="s">
        <v>2</v>
      </c>
      <c r="AP5" s="103"/>
      <c r="AQ5" s="104" t="s">
        <v>117</v>
      </c>
      <c r="AR5" s="100"/>
      <c r="AS5" s="101"/>
      <c r="AT5" s="104" t="s">
        <v>57</v>
      </c>
      <c r="AU5" s="103"/>
      <c r="AV5" s="104" t="s">
        <v>2</v>
      </c>
      <c r="AW5" s="103"/>
      <c r="AX5" s="104" t="s">
        <v>117</v>
      </c>
      <c r="AY5" s="100"/>
      <c r="AZ5" s="101"/>
      <c r="BA5" s="104" t="s">
        <v>57</v>
      </c>
      <c r="BB5" s="103"/>
      <c r="BC5" s="104" t="s">
        <v>2</v>
      </c>
      <c r="BD5" s="103"/>
      <c r="BE5" s="104" t="s">
        <v>117</v>
      </c>
      <c r="BF5" s="102"/>
    </row>
    <row r="6" spans="2:58" ht="2.25" customHeight="1"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  <c r="Q6" s="105"/>
      <c r="R6" s="106"/>
      <c r="S6" s="106"/>
      <c r="T6" s="106"/>
      <c r="U6" s="106"/>
      <c r="V6" s="106"/>
      <c r="W6" s="107"/>
      <c r="X6" s="105"/>
      <c r="Y6" s="106"/>
      <c r="Z6" s="106"/>
      <c r="AA6" s="106"/>
      <c r="AB6" s="106"/>
      <c r="AC6" s="106"/>
      <c r="AD6" s="107"/>
      <c r="AE6" s="105"/>
      <c r="AF6" s="106"/>
      <c r="AG6" s="106"/>
      <c r="AH6" s="106"/>
      <c r="AI6" s="106"/>
      <c r="AJ6" s="106"/>
      <c r="AK6" s="107"/>
      <c r="AL6" s="105"/>
      <c r="AM6" s="106"/>
      <c r="AN6" s="106"/>
      <c r="AO6" s="106"/>
      <c r="AP6" s="106"/>
      <c r="AQ6" s="106"/>
      <c r="AR6" s="107"/>
      <c r="AS6" s="105"/>
      <c r="AT6" s="106"/>
      <c r="AU6" s="106"/>
      <c r="AV6" s="106"/>
      <c r="AW6" s="106"/>
      <c r="AX6" s="106"/>
      <c r="AY6" s="107"/>
      <c r="AZ6" s="105"/>
      <c r="BA6" s="106"/>
      <c r="BB6" s="106"/>
      <c r="BC6" s="106"/>
      <c r="BD6" s="106"/>
      <c r="BE6" s="106"/>
      <c r="BF6" s="107"/>
    </row>
    <row r="7" spans="2:58" ht="2.25" customHeight="1">
      <c r="B7" s="24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108"/>
      <c r="Q7" s="24"/>
      <c r="R7" s="22"/>
      <c r="S7" s="22"/>
      <c r="T7" s="22"/>
      <c r="U7" s="22"/>
      <c r="V7" s="22"/>
      <c r="W7" s="23"/>
      <c r="X7" s="24"/>
      <c r="Y7" s="22"/>
      <c r="Z7" s="22"/>
      <c r="AA7" s="22"/>
      <c r="AB7" s="22"/>
      <c r="AC7" s="22"/>
      <c r="AD7" s="23"/>
      <c r="AE7" s="24"/>
      <c r="AF7" s="22"/>
      <c r="AG7" s="22"/>
      <c r="AH7" s="22"/>
      <c r="AI7" s="22"/>
      <c r="AJ7" s="22"/>
      <c r="AK7" s="23"/>
      <c r="AL7" s="24"/>
      <c r="AM7" s="22"/>
      <c r="AN7" s="22"/>
      <c r="AO7" s="22"/>
      <c r="AP7" s="22"/>
      <c r="AQ7" s="22"/>
      <c r="AR7" s="23"/>
      <c r="AS7" s="24"/>
      <c r="AT7" s="22"/>
      <c r="AU7" s="22"/>
      <c r="AV7" s="22"/>
      <c r="AW7" s="22"/>
      <c r="AX7" s="22"/>
      <c r="AY7" s="23"/>
      <c r="AZ7" s="24"/>
      <c r="BA7" s="22"/>
      <c r="BB7" s="22"/>
      <c r="BC7" s="22"/>
      <c r="BD7" s="22"/>
      <c r="BE7" s="22"/>
      <c r="BF7" s="23"/>
    </row>
    <row r="8" spans="2:60" ht="16.5">
      <c r="B8" s="14"/>
      <c r="C8" s="109">
        <v>1</v>
      </c>
      <c r="D8" s="12"/>
      <c r="E8" s="11" t="s">
        <v>3</v>
      </c>
      <c r="F8" s="12"/>
      <c r="G8" s="110" t="s">
        <v>127</v>
      </c>
      <c r="H8" s="12"/>
      <c r="I8" s="110" t="s">
        <v>128</v>
      </c>
      <c r="J8" s="12"/>
      <c r="K8" s="111" t="s">
        <v>11</v>
      </c>
      <c r="L8" s="12"/>
      <c r="M8" s="112" t="s">
        <v>6</v>
      </c>
      <c r="N8" s="12"/>
      <c r="O8" s="112" t="s">
        <v>10</v>
      </c>
      <c r="P8" s="13"/>
      <c r="Q8" s="14"/>
      <c r="R8" s="11">
        <f ca="1">INDIRECT("'Score Sheets'!AM"&amp;MATCH($BH8,'Score Sheets'!$AM:$AM,0)+8)</f>
        <v>12</v>
      </c>
      <c r="S8" s="12"/>
      <c r="T8" s="11">
        <f ca="1">INDIRECT("'Score Sheets'!AO"&amp;MATCH($BH8,'Score Sheets'!$AM:$AM,0)+8)</f>
        <v>1</v>
      </c>
      <c r="U8" s="12"/>
      <c r="V8" s="11">
        <f ca="1">INDIRECT("'Score Sheets'!AK"&amp;MATCH($BH8,'Score Sheets'!$AM:$AM,0)+8)</f>
        <v>71</v>
      </c>
      <c r="W8" s="13"/>
      <c r="X8" s="14"/>
      <c r="Y8" s="11">
        <f ca="1">INDIRECT("'Score Sheets'!AM"&amp;MATCH($BH8,'Score Sheets'!$AM:$AM,0)+10)</f>
        <v>12</v>
      </c>
      <c r="Z8" s="12"/>
      <c r="AA8" s="11">
        <f ca="1">INDIRECT("'Score Sheets'!AO"&amp;MATCH($BH8,'Score Sheets'!$AM:$AM,0)+10)</f>
        <v>0</v>
      </c>
      <c r="AB8" s="12"/>
      <c r="AC8" s="11">
        <f ca="1">INDIRECT("'Score Sheets'!AK"&amp;MATCH($BH8,'Score Sheets'!$AM:$AM,0)+10)</f>
        <v>77</v>
      </c>
      <c r="AD8" s="13"/>
      <c r="AE8" s="14"/>
      <c r="AF8" s="11">
        <f ca="1">INDIRECT("'Score Sheets'!AM"&amp;MATCH($BH8,'Score Sheets'!$AM:$AM,0)+12)</f>
        <v>12</v>
      </c>
      <c r="AG8" s="12"/>
      <c r="AH8" s="11">
        <f ca="1">INDIRECT("'Score Sheets'!AO"&amp;MATCH($BH8,'Score Sheets'!$AM:$AM,0)+12)</f>
        <v>4</v>
      </c>
      <c r="AI8" s="12"/>
      <c r="AJ8" s="11">
        <f ca="1">INDIRECT("'Score Sheets'!AK"&amp;MATCH($BH8,'Score Sheets'!$AM:$AM,0)+12)</f>
        <v>88</v>
      </c>
      <c r="AK8" s="13"/>
      <c r="AL8" s="14"/>
      <c r="AM8" s="11">
        <f ca="1">INDIRECT("'Score Sheets'!AM"&amp;MATCH($BH8,'Score Sheets'!$AM:$AM,0)+14)</f>
        <v>11</v>
      </c>
      <c r="AN8" s="12"/>
      <c r="AO8" s="11">
        <f ca="1">INDIRECT("'Score Sheets'!AO"&amp;MATCH($BH8,'Score Sheets'!$AM:$AM,0)+14)</f>
        <v>3</v>
      </c>
      <c r="AP8" s="12"/>
      <c r="AQ8" s="11">
        <f ca="1">INDIRECT("'Score Sheets'!AK"&amp;MATCH($BH8,'Score Sheets'!$AM:$AM,0)+14)</f>
        <v>79</v>
      </c>
      <c r="AR8" s="13"/>
      <c r="AS8" s="14"/>
      <c r="AT8" s="11">
        <f ca="1">INDIRECT("'Score Sheets'!AM"&amp;MATCH($BH8,'Score Sheets'!$AM:$AM,0)+16)</f>
        <v>12</v>
      </c>
      <c r="AU8" s="12"/>
      <c r="AV8" s="11">
        <f ca="1">INDIRECT("'Score Sheets'!AO"&amp;MATCH($BH8,'Score Sheets'!$AM:$AM,0)+16)</f>
        <v>0</v>
      </c>
      <c r="AW8" s="12"/>
      <c r="AX8" s="11">
        <f ca="1">INDIRECT("'Score Sheets'!AK"&amp;MATCH($BH8,'Score Sheets'!$AM:$AM,0)+16)</f>
        <v>95</v>
      </c>
      <c r="AY8" s="13"/>
      <c r="AZ8" s="14"/>
      <c r="BA8" s="11">
        <f>R8+Y8+AF8+AM8+AT8</f>
        <v>59</v>
      </c>
      <c r="BB8" s="12"/>
      <c r="BC8" s="11">
        <f>T8+AA8+AH8+AO8+AV8</f>
        <v>8</v>
      </c>
      <c r="BD8" s="12"/>
      <c r="BE8" s="113">
        <f>V8+AC8+AJ8+AQ8+AX8</f>
        <v>410</v>
      </c>
      <c r="BF8" s="13"/>
      <c r="BH8" s="114" t="s">
        <v>66</v>
      </c>
    </row>
    <row r="9" spans="2:60" ht="2.25" customHeight="1">
      <c r="B9" s="14"/>
      <c r="C9" s="115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  <c r="Q9" s="14"/>
      <c r="R9" s="12"/>
      <c r="S9" s="12"/>
      <c r="T9" s="12"/>
      <c r="U9" s="12"/>
      <c r="V9" s="12"/>
      <c r="W9" s="13"/>
      <c r="X9" s="14"/>
      <c r="Y9" s="12"/>
      <c r="Z9" s="12"/>
      <c r="AA9" s="12"/>
      <c r="AB9" s="12"/>
      <c r="AC9" s="12"/>
      <c r="AD9" s="13"/>
      <c r="AE9" s="14"/>
      <c r="AF9" s="12"/>
      <c r="AG9" s="12"/>
      <c r="AH9" s="12"/>
      <c r="AI9" s="12"/>
      <c r="AJ9" s="12"/>
      <c r="AK9" s="13"/>
      <c r="AL9" s="14"/>
      <c r="AM9" s="12"/>
      <c r="AN9" s="12"/>
      <c r="AO9" s="12"/>
      <c r="AP9" s="12"/>
      <c r="AQ9" s="12"/>
      <c r="AR9" s="13"/>
      <c r="AS9" s="14"/>
      <c r="AT9" s="12"/>
      <c r="AU9" s="12"/>
      <c r="AV9" s="12"/>
      <c r="AW9" s="12"/>
      <c r="AX9" s="12"/>
      <c r="AY9" s="13"/>
      <c r="AZ9" s="14"/>
      <c r="BA9" s="12"/>
      <c r="BB9" s="12"/>
      <c r="BC9" s="12"/>
      <c r="BD9" s="12"/>
      <c r="BE9" s="12"/>
      <c r="BF9" s="13"/>
      <c r="BH9" s="114"/>
    </row>
    <row r="10" spans="2:60" ht="16.5">
      <c r="B10" s="14"/>
      <c r="C10" s="115"/>
      <c r="D10" s="12"/>
      <c r="E10" s="11" t="s">
        <v>4</v>
      </c>
      <c r="F10" s="12"/>
      <c r="G10" s="116" t="s">
        <v>24</v>
      </c>
      <c r="H10" s="12"/>
      <c r="I10" s="116" t="s">
        <v>25</v>
      </c>
      <c r="J10" s="12"/>
      <c r="K10" s="117" t="s">
        <v>49</v>
      </c>
      <c r="L10" s="12"/>
      <c r="M10" s="112" t="s">
        <v>6</v>
      </c>
      <c r="N10" s="12"/>
      <c r="O10" s="112" t="s">
        <v>10</v>
      </c>
      <c r="P10" s="13"/>
      <c r="Q10" s="14"/>
      <c r="R10" s="11">
        <f ca="1">INDIRECT("'Score Sheets'!AM"&amp;MATCH($BH10,'Score Sheets'!$AM:$AM,0)+8)</f>
        <v>12</v>
      </c>
      <c r="S10" s="12"/>
      <c r="T10" s="11">
        <f ca="1">INDIRECT("'Score Sheets'!AO"&amp;MATCH($BH10,'Score Sheets'!$AM:$AM,0)+8)</f>
        <v>1</v>
      </c>
      <c r="U10" s="12"/>
      <c r="V10" s="11">
        <f ca="1">INDIRECT("'Score Sheets'!AK"&amp;MATCH($BH10,'Score Sheets'!$AM:$AM,0)+8)</f>
        <v>100</v>
      </c>
      <c r="W10" s="13"/>
      <c r="X10" s="14"/>
      <c r="Y10" s="11">
        <f ca="1">INDIRECT("'Score Sheets'!AM"&amp;MATCH($BH10,'Score Sheets'!$AM:$AM,0)+10)</f>
        <v>12</v>
      </c>
      <c r="Z10" s="12"/>
      <c r="AA10" s="11">
        <f ca="1">INDIRECT("'Score Sheets'!AO"&amp;MATCH($BH10,'Score Sheets'!$AM:$AM,0)+10)</f>
        <v>2</v>
      </c>
      <c r="AB10" s="12"/>
      <c r="AC10" s="11">
        <f ca="1">INDIRECT("'Score Sheets'!AK"&amp;MATCH($BH10,'Score Sheets'!$AM:$AM,0)+10)</f>
        <v>103</v>
      </c>
      <c r="AD10" s="13"/>
      <c r="AE10" s="14"/>
      <c r="AF10" s="11">
        <f ca="1">INDIRECT("'Score Sheets'!AM"&amp;MATCH($BH10,'Score Sheets'!$AM:$AM,0)+12)</f>
        <v>12</v>
      </c>
      <c r="AG10" s="12"/>
      <c r="AH10" s="11">
        <f ca="1">INDIRECT("'Score Sheets'!AO"&amp;MATCH($BH10,'Score Sheets'!$AM:$AM,0)+12)</f>
        <v>6</v>
      </c>
      <c r="AI10" s="12"/>
      <c r="AJ10" s="11">
        <f ca="1">INDIRECT("'Score Sheets'!AK"&amp;MATCH($BH10,'Score Sheets'!$AM:$AM,0)+12)</f>
        <v>111</v>
      </c>
      <c r="AK10" s="13"/>
      <c r="AL10" s="14"/>
      <c r="AM10" s="11">
        <f ca="1">INDIRECT("'Score Sheets'!AM"&amp;MATCH($BH10,'Score Sheets'!$AM:$AM,0)+14)</f>
        <v>12</v>
      </c>
      <c r="AN10" s="12"/>
      <c r="AO10" s="11">
        <f ca="1">INDIRECT("'Score Sheets'!AO"&amp;MATCH($BH10,'Score Sheets'!$AM:$AM,0)+14)</f>
        <v>3</v>
      </c>
      <c r="AP10" s="12"/>
      <c r="AQ10" s="11">
        <f ca="1">INDIRECT("'Score Sheets'!AK"&amp;MATCH($BH10,'Score Sheets'!$AM:$AM,0)+14)</f>
        <v>102</v>
      </c>
      <c r="AR10" s="13"/>
      <c r="AS10" s="14"/>
      <c r="AT10" s="11">
        <f ca="1">INDIRECT("'Score Sheets'!AM"&amp;MATCH($BH10,'Score Sheets'!$AM:$AM,0)+16)</f>
        <v>12</v>
      </c>
      <c r="AU10" s="12"/>
      <c r="AV10" s="11">
        <f ca="1">INDIRECT("'Score Sheets'!AO"&amp;MATCH($BH10,'Score Sheets'!$AM:$AM,0)+16)</f>
        <v>4</v>
      </c>
      <c r="AW10" s="12"/>
      <c r="AX10" s="11">
        <f ca="1">INDIRECT("'Score Sheets'!AK"&amp;MATCH($BH10,'Score Sheets'!$AM:$AM,0)+16)</f>
        <v>97</v>
      </c>
      <c r="AY10" s="13"/>
      <c r="AZ10" s="14"/>
      <c r="BA10" s="11">
        <f>R10+Y10+AF10+AM10+AT10</f>
        <v>60</v>
      </c>
      <c r="BB10" s="12"/>
      <c r="BC10" s="11">
        <f>T10+AA10+AH10+AO10+AV10</f>
        <v>16</v>
      </c>
      <c r="BD10" s="12"/>
      <c r="BE10" s="113">
        <f>V10+AC10+AJ10+AQ10+AX10</f>
        <v>513</v>
      </c>
      <c r="BF10" s="13"/>
      <c r="BH10" s="114" t="s">
        <v>67</v>
      </c>
    </row>
    <row r="11" spans="2:60" ht="2.25" customHeight="1">
      <c r="B11" s="14"/>
      <c r="C11" s="115"/>
      <c r="D11" s="12"/>
      <c r="E11" s="12"/>
      <c r="F11" s="12"/>
      <c r="G11" s="12"/>
      <c r="H11" s="12"/>
      <c r="I11" s="12"/>
      <c r="J11" s="12"/>
      <c r="K11" s="12"/>
      <c r="L11" s="12"/>
      <c r="M11" s="118"/>
      <c r="N11" s="12"/>
      <c r="O11" s="118"/>
      <c r="P11" s="13"/>
      <c r="Q11" s="14"/>
      <c r="R11" s="12"/>
      <c r="S11" s="12"/>
      <c r="T11" s="12"/>
      <c r="U11" s="12"/>
      <c r="V11" s="12"/>
      <c r="W11" s="13"/>
      <c r="X11" s="14"/>
      <c r="Y11" s="12"/>
      <c r="Z11" s="12"/>
      <c r="AA11" s="12"/>
      <c r="AB11" s="12"/>
      <c r="AC11" s="12"/>
      <c r="AD11" s="13"/>
      <c r="AE11" s="14"/>
      <c r="AF11" s="12"/>
      <c r="AG11" s="12"/>
      <c r="AH11" s="12"/>
      <c r="AI11" s="12"/>
      <c r="AJ11" s="12"/>
      <c r="AK11" s="13"/>
      <c r="AL11" s="14"/>
      <c r="AM11" s="12"/>
      <c r="AN11" s="12"/>
      <c r="AO11" s="12"/>
      <c r="AP11" s="12"/>
      <c r="AQ11" s="12"/>
      <c r="AR11" s="13"/>
      <c r="AS11" s="14"/>
      <c r="AT11" s="12"/>
      <c r="AU11" s="12"/>
      <c r="AV11" s="12"/>
      <c r="AW11" s="12"/>
      <c r="AX11" s="12"/>
      <c r="AY11" s="13"/>
      <c r="AZ11" s="14"/>
      <c r="BA11" s="12"/>
      <c r="BB11" s="12"/>
      <c r="BC11" s="12"/>
      <c r="BD11" s="12"/>
      <c r="BE11" s="12"/>
      <c r="BF11" s="13"/>
      <c r="BH11" s="114"/>
    </row>
    <row r="12" spans="2:60" ht="16.5">
      <c r="B12" s="14"/>
      <c r="C12" s="115"/>
      <c r="D12" s="12"/>
      <c r="E12" s="11" t="s">
        <v>0</v>
      </c>
      <c r="F12" s="12"/>
      <c r="G12" s="110" t="s">
        <v>41</v>
      </c>
      <c r="H12" s="12"/>
      <c r="I12" s="110" t="s">
        <v>45</v>
      </c>
      <c r="J12" s="12"/>
      <c r="K12" s="111" t="s">
        <v>11</v>
      </c>
      <c r="L12" s="12"/>
      <c r="M12" s="112" t="s">
        <v>6</v>
      </c>
      <c r="N12" s="12"/>
      <c r="O12" s="112" t="s">
        <v>8</v>
      </c>
      <c r="P12" s="13"/>
      <c r="Q12" s="14"/>
      <c r="R12" s="11">
        <f ca="1">INDIRECT("'Score Sheets'!AM"&amp;MATCH($BH12,'Score Sheets'!$AM:$AM,0)+8)</f>
        <v>12</v>
      </c>
      <c r="S12" s="12"/>
      <c r="T12" s="11">
        <f ca="1">INDIRECT("'Score Sheets'!AO"&amp;MATCH($BH12,'Score Sheets'!$AM:$AM,0)+8)</f>
        <v>0</v>
      </c>
      <c r="U12" s="12"/>
      <c r="V12" s="11">
        <f ca="1">INDIRECT("'Score Sheets'!AK"&amp;MATCH($BH12,'Score Sheets'!$AM:$AM,0)+8)</f>
        <v>85</v>
      </c>
      <c r="W12" s="13"/>
      <c r="X12" s="14"/>
      <c r="Y12" s="11">
        <f ca="1">INDIRECT("'Score Sheets'!AM"&amp;MATCH($BH12,'Score Sheets'!$AM:$AM,0)+10)</f>
        <v>12</v>
      </c>
      <c r="Z12" s="12"/>
      <c r="AA12" s="11">
        <f ca="1">INDIRECT("'Score Sheets'!AO"&amp;MATCH($BH12,'Score Sheets'!$AM:$AM,0)+10)</f>
        <v>1</v>
      </c>
      <c r="AB12" s="12"/>
      <c r="AC12" s="11">
        <f ca="1">INDIRECT("'Score Sheets'!AK"&amp;MATCH($BH12,'Score Sheets'!$AM:$AM,0)+10)</f>
        <v>87</v>
      </c>
      <c r="AD12" s="13"/>
      <c r="AE12" s="14"/>
      <c r="AF12" s="11">
        <f ca="1">INDIRECT("'Score Sheets'!AM"&amp;MATCH($BH12,'Score Sheets'!$AM:$AM,0)+12)</f>
        <v>12</v>
      </c>
      <c r="AG12" s="12"/>
      <c r="AH12" s="11">
        <f ca="1">INDIRECT("'Score Sheets'!AO"&amp;MATCH($BH12,'Score Sheets'!$AM:$AM,0)+12)</f>
        <v>1</v>
      </c>
      <c r="AI12" s="12"/>
      <c r="AJ12" s="11">
        <f ca="1">INDIRECT("'Score Sheets'!AK"&amp;MATCH($BH12,'Score Sheets'!$AM:$AM,0)+12)</f>
        <v>90</v>
      </c>
      <c r="AK12" s="13"/>
      <c r="AL12" s="14"/>
      <c r="AM12" s="11">
        <f ca="1">INDIRECT("'Score Sheets'!AM"&amp;MATCH($BH12,'Score Sheets'!$AM:$AM,0)+14)</f>
        <v>12</v>
      </c>
      <c r="AN12" s="12"/>
      <c r="AO12" s="11">
        <f ca="1">INDIRECT("'Score Sheets'!AO"&amp;MATCH($BH12,'Score Sheets'!$AM:$AM,0)+14)</f>
        <v>0</v>
      </c>
      <c r="AP12" s="12"/>
      <c r="AQ12" s="11">
        <f ca="1">INDIRECT("'Score Sheets'!AK"&amp;MATCH($BH12,'Score Sheets'!$AM:$AM,0)+14)</f>
        <v>88</v>
      </c>
      <c r="AR12" s="13"/>
      <c r="AS12" s="14"/>
      <c r="AT12" s="11">
        <f ca="1">INDIRECT("'Score Sheets'!AM"&amp;MATCH($BH12,'Score Sheets'!$AM:$AM,0)+16)</f>
        <v>12</v>
      </c>
      <c r="AU12" s="12"/>
      <c r="AV12" s="11">
        <f ca="1">INDIRECT("'Score Sheets'!AO"&amp;MATCH($BH12,'Score Sheets'!$AM:$AM,0)+16)</f>
        <v>3</v>
      </c>
      <c r="AW12" s="12"/>
      <c r="AX12" s="11">
        <f ca="1">INDIRECT("'Score Sheets'!AK"&amp;MATCH($BH12,'Score Sheets'!$AM:$AM,0)+16)</f>
        <v>107</v>
      </c>
      <c r="AY12" s="13"/>
      <c r="AZ12" s="14"/>
      <c r="BA12" s="11">
        <f>R12+Y12+AF12+AM12+AT12</f>
        <v>60</v>
      </c>
      <c r="BB12" s="12"/>
      <c r="BC12" s="11">
        <f>T12+AA12+AH12+AO12+AV12</f>
        <v>5</v>
      </c>
      <c r="BD12" s="12"/>
      <c r="BE12" s="113">
        <f>V12+AC12+AJ12+AQ12+AX12</f>
        <v>457</v>
      </c>
      <c r="BF12" s="13"/>
      <c r="BH12" s="114" t="s">
        <v>68</v>
      </c>
    </row>
    <row r="13" spans="2:60" ht="2.25" customHeight="1">
      <c r="B13" s="14"/>
      <c r="C13" s="115"/>
      <c r="D13" s="12"/>
      <c r="E13" s="12"/>
      <c r="F13" s="12"/>
      <c r="G13" s="12"/>
      <c r="H13" s="12"/>
      <c r="I13" s="12"/>
      <c r="J13" s="12"/>
      <c r="K13" s="12"/>
      <c r="L13" s="12"/>
      <c r="M13" s="118"/>
      <c r="N13" s="12"/>
      <c r="O13" s="118"/>
      <c r="P13" s="13"/>
      <c r="Q13" s="14"/>
      <c r="R13" s="12"/>
      <c r="S13" s="12"/>
      <c r="T13" s="12"/>
      <c r="U13" s="12"/>
      <c r="V13" s="12"/>
      <c r="W13" s="13"/>
      <c r="X13" s="14"/>
      <c r="Y13" s="12"/>
      <c r="Z13" s="12"/>
      <c r="AA13" s="12"/>
      <c r="AB13" s="12"/>
      <c r="AC13" s="12"/>
      <c r="AD13" s="13"/>
      <c r="AE13" s="14"/>
      <c r="AF13" s="12"/>
      <c r="AG13" s="12"/>
      <c r="AH13" s="12"/>
      <c r="AI13" s="12"/>
      <c r="AJ13" s="12"/>
      <c r="AK13" s="13"/>
      <c r="AL13" s="14"/>
      <c r="AM13" s="12"/>
      <c r="AN13" s="12"/>
      <c r="AO13" s="12"/>
      <c r="AP13" s="12"/>
      <c r="AQ13" s="12"/>
      <c r="AR13" s="13"/>
      <c r="AS13" s="14"/>
      <c r="AT13" s="12"/>
      <c r="AU13" s="12"/>
      <c r="AV13" s="12"/>
      <c r="AW13" s="12"/>
      <c r="AX13" s="12"/>
      <c r="AY13" s="13"/>
      <c r="AZ13" s="14"/>
      <c r="BA13" s="12"/>
      <c r="BB13" s="12"/>
      <c r="BC13" s="12"/>
      <c r="BD13" s="12"/>
      <c r="BE13" s="12"/>
      <c r="BF13" s="13"/>
      <c r="BH13" s="114"/>
    </row>
    <row r="14" spans="2:60" ht="16.5">
      <c r="B14" s="14"/>
      <c r="C14" s="119"/>
      <c r="D14" s="12"/>
      <c r="E14" s="11" t="s">
        <v>1</v>
      </c>
      <c r="F14" s="12"/>
      <c r="G14" s="116" t="s">
        <v>12</v>
      </c>
      <c r="H14" s="12"/>
      <c r="I14" s="116" t="s">
        <v>144</v>
      </c>
      <c r="J14" s="12"/>
      <c r="K14" s="117" t="s">
        <v>49</v>
      </c>
      <c r="L14" s="12"/>
      <c r="M14" s="112" t="s">
        <v>6</v>
      </c>
      <c r="N14" s="12"/>
      <c r="O14" s="112" t="s">
        <v>8</v>
      </c>
      <c r="P14" s="13"/>
      <c r="Q14" s="14"/>
      <c r="R14" s="11">
        <f ca="1">INDIRECT("'Score Sheets'!AM"&amp;MATCH($BH14,'Score Sheets'!$AM:$AM,0)+8)</f>
        <v>12</v>
      </c>
      <c r="S14" s="12"/>
      <c r="T14" s="11">
        <f ca="1">INDIRECT("'Score Sheets'!AO"&amp;MATCH($BH14,'Score Sheets'!$AM:$AM,0)+8)</f>
        <v>0</v>
      </c>
      <c r="U14" s="12"/>
      <c r="V14" s="11">
        <f ca="1">INDIRECT("'Score Sheets'!AK"&amp;MATCH($BH14,'Score Sheets'!$AM:$AM,0)+8)</f>
        <v>74</v>
      </c>
      <c r="W14" s="13"/>
      <c r="X14" s="14"/>
      <c r="Y14" s="11">
        <f ca="1">INDIRECT("'Score Sheets'!AM"&amp;MATCH($BH14,'Score Sheets'!$AM:$AM,0)+10)</f>
        <v>12</v>
      </c>
      <c r="Z14" s="12"/>
      <c r="AA14" s="11">
        <f ca="1">INDIRECT("'Score Sheets'!AO"&amp;MATCH($BH14,'Score Sheets'!$AM:$AM,0)+10)</f>
        <v>0</v>
      </c>
      <c r="AB14" s="12"/>
      <c r="AC14" s="11">
        <f ca="1">INDIRECT("'Score Sheets'!AK"&amp;MATCH($BH14,'Score Sheets'!$AM:$AM,0)+10)</f>
        <v>84</v>
      </c>
      <c r="AD14" s="13"/>
      <c r="AE14" s="14"/>
      <c r="AF14" s="11">
        <f ca="1">INDIRECT("'Score Sheets'!AM"&amp;MATCH($BH14,'Score Sheets'!$AM:$AM,0)+12)</f>
        <v>12</v>
      </c>
      <c r="AG14" s="12"/>
      <c r="AH14" s="11">
        <f ca="1">INDIRECT("'Score Sheets'!AO"&amp;MATCH($BH14,'Score Sheets'!$AM:$AM,0)+12)</f>
        <v>2</v>
      </c>
      <c r="AI14" s="12"/>
      <c r="AJ14" s="11">
        <f ca="1">INDIRECT("'Score Sheets'!AK"&amp;MATCH($BH14,'Score Sheets'!$AM:$AM,0)+12)</f>
        <v>83</v>
      </c>
      <c r="AK14" s="13"/>
      <c r="AL14" s="14"/>
      <c r="AM14" s="11">
        <f ca="1">INDIRECT("'Score Sheets'!AM"&amp;MATCH($BH14,'Score Sheets'!$AM:$AM,0)+14)</f>
        <v>12</v>
      </c>
      <c r="AN14" s="12"/>
      <c r="AO14" s="11">
        <f ca="1">INDIRECT("'Score Sheets'!AO"&amp;MATCH($BH14,'Score Sheets'!$AM:$AM,0)+14)</f>
        <v>2</v>
      </c>
      <c r="AP14" s="12"/>
      <c r="AQ14" s="11">
        <f ca="1">INDIRECT("'Score Sheets'!AK"&amp;MATCH($BH14,'Score Sheets'!$AM:$AM,0)+14)</f>
        <v>82</v>
      </c>
      <c r="AR14" s="13"/>
      <c r="AS14" s="14"/>
      <c r="AT14" s="11">
        <f ca="1">INDIRECT("'Score Sheets'!AM"&amp;MATCH($BH14,'Score Sheets'!$AM:$AM,0)+16)</f>
        <v>11</v>
      </c>
      <c r="AU14" s="12"/>
      <c r="AV14" s="11">
        <f ca="1">INDIRECT("'Score Sheets'!AO"&amp;MATCH($BH14,'Score Sheets'!$AM:$AM,0)+16)</f>
        <v>0</v>
      </c>
      <c r="AW14" s="12"/>
      <c r="AX14" s="11">
        <f ca="1">INDIRECT("'Score Sheets'!AK"&amp;MATCH($BH14,'Score Sheets'!$AM:$AM,0)+16)</f>
        <v>65</v>
      </c>
      <c r="AY14" s="13"/>
      <c r="AZ14" s="14"/>
      <c r="BA14" s="11">
        <f>R14+Y14+AF14+AM14+AT14</f>
        <v>59</v>
      </c>
      <c r="BB14" s="12"/>
      <c r="BC14" s="11">
        <f>T14+AA14+AH14+AO14+AV14</f>
        <v>4</v>
      </c>
      <c r="BD14" s="12"/>
      <c r="BE14" s="113">
        <f>V14+AC14+AJ14+AQ14+AX14</f>
        <v>388</v>
      </c>
      <c r="BF14" s="13"/>
      <c r="BH14" s="114" t="s">
        <v>69</v>
      </c>
    </row>
    <row r="15" spans="2:60" ht="2.25" customHeight="1">
      <c r="B15" s="21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20"/>
      <c r="N15" s="19"/>
      <c r="O15" s="120"/>
      <c r="P15" s="20"/>
      <c r="Q15" s="21"/>
      <c r="R15" s="19"/>
      <c r="S15" s="19"/>
      <c r="T15" s="19"/>
      <c r="U15" s="19"/>
      <c r="V15" s="19"/>
      <c r="W15" s="20"/>
      <c r="X15" s="21"/>
      <c r="Y15" s="19"/>
      <c r="Z15" s="19"/>
      <c r="AA15" s="19"/>
      <c r="AB15" s="19"/>
      <c r="AC15" s="19"/>
      <c r="AD15" s="20"/>
      <c r="AE15" s="21"/>
      <c r="AF15" s="19"/>
      <c r="AG15" s="19"/>
      <c r="AH15" s="19"/>
      <c r="AI15" s="19"/>
      <c r="AJ15" s="19"/>
      <c r="AK15" s="20"/>
      <c r="AL15" s="21"/>
      <c r="AM15" s="19"/>
      <c r="AN15" s="19"/>
      <c r="AO15" s="19"/>
      <c r="AP15" s="19"/>
      <c r="AQ15" s="19"/>
      <c r="AR15" s="20"/>
      <c r="AS15" s="21"/>
      <c r="AT15" s="19"/>
      <c r="AU15" s="19"/>
      <c r="AV15" s="19"/>
      <c r="AW15" s="19"/>
      <c r="AX15" s="19"/>
      <c r="AY15" s="20"/>
      <c r="AZ15" s="21"/>
      <c r="BA15" s="19"/>
      <c r="BB15" s="19"/>
      <c r="BC15" s="19"/>
      <c r="BD15" s="19"/>
      <c r="BE15" s="19"/>
      <c r="BF15" s="20"/>
      <c r="BH15" s="114"/>
    </row>
    <row r="16" spans="2:60" ht="2.25" customHeight="1">
      <c r="B16" s="24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121"/>
      <c r="N16" s="22"/>
      <c r="O16" s="121"/>
      <c r="P16" s="108"/>
      <c r="Q16" s="24"/>
      <c r="R16" s="22"/>
      <c r="S16" s="22"/>
      <c r="T16" s="22"/>
      <c r="U16" s="22"/>
      <c r="V16" s="22"/>
      <c r="W16" s="23"/>
      <c r="X16" s="24"/>
      <c r="Y16" s="22"/>
      <c r="Z16" s="22"/>
      <c r="AA16" s="22"/>
      <c r="AB16" s="22"/>
      <c r="AC16" s="22"/>
      <c r="AD16" s="23"/>
      <c r="AE16" s="24"/>
      <c r="AF16" s="22"/>
      <c r="AG16" s="22"/>
      <c r="AH16" s="22"/>
      <c r="AI16" s="22"/>
      <c r="AJ16" s="22"/>
      <c r="AK16" s="23"/>
      <c r="AL16" s="24"/>
      <c r="AM16" s="22"/>
      <c r="AN16" s="22"/>
      <c r="AO16" s="22"/>
      <c r="AP16" s="22"/>
      <c r="AQ16" s="22"/>
      <c r="AR16" s="23"/>
      <c r="AS16" s="24"/>
      <c r="AT16" s="22"/>
      <c r="AU16" s="22"/>
      <c r="AV16" s="22"/>
      <c r="AW16" s="22"/>
      <c r="AX16" s="22"/>
      <c r="AY16" s="23"/>
      <c r="AZ16" s="24"/>
      <c r="BA16" s="22"/>
      <c r="BB16" s="22"/>
      <c r="BC16" s="22"/>
      <c r="BD16" s="22"/>
      <c r="BE16" s="22"/>
      <c r="BF16" s="23"/>
      <c r="BH16" s="114"/>
    </row>
    <row r="17" spans="2:60" ht="16.5">
      <c r="B17" s="14"/>
      <c r="C17" s="109">
        <v>2</v>
      </c>
      <c r="D17" s="12"/>
      <c r="E17" s="11" t="s">
        <v>3</v>
      </c>
      <c r="F17" s="12"/>
      <c r="G17" s="116" t="s">
        <v>32</v>
      </c>
      <c r="H17" s="12"/>
      <c r="I17" s="116" t="s">
        <v>33</v>
      </c>
      <c r="J17" s="12"/>
      <c r="K17" s="117" t="s">
        <v>49</v>
      </c>
      <c r="L17" s="12"/>
      <c r="M17" s="112" t="s">
        <v>6</v>
      </c>
      <c r="N17" s="12"/>
      <c r="O17" s="112" t="s">
        <v>9</v>
      </c>
      <c r="P17" s="13"/>
      <c r="Q17" s="14"/>
      <c r="R17" s="11">
        <f ca="1">INDIRECT("'Score Sheets'!AM"&amp;MATCH($BH17,'Score Sheets'!$AM:$AM,0)+8)</f>
        <v>12</v>
      </c>
      <c r="S17" s="12"/>
      <c r="T17" s="11">
        <f ca="1">INDIRECT("'Score Sheets'!AO"&amp;MATCH($BH17,'Score Sheets'!$AM:$AM,0)+8)</f>
        <v>0</v>
      </c>
      <c r="U17" s="12"/>
      <c r="V17" s="11">
        <f ca="1">INDIRECT("'Score Sheets'!AK"&amp;MATCH($BH17,'Score Sheets'!$AM:$AM,0)+8)</f>
        <v>67</v>
      </c>
      <c r="W17" s="13"/>
      <c r="X17" s="14"/>
      <c r="Y17" s="11">
        <f ca="1">INDIRECT("'Score Sheets'!AM"&amp;MATCH($BH17,'Score Sheets'!$AM:$AM,0)+10)</f>
        <v>12</v>
      </c>
      <c r="Z17" s="12"/>
      <c r="AA17" s="11">
        <f ca="1">INDIRECT("'Score Sheets'!AO"&amp;MATCH($BH17,'Score Sheets'!$AM:$AM,0)+10)</f>
        <v>0</v>
      </c>
      <c r="AB17" s="12"/>
      <c r="AC17" s="11">
        <f ca="1">INDIRECT("'Score Sheets'!AK"&amp;MATCH($BH17,'Score Sheets'!$AM:$AM,0)+10)</f>
        <v>72</v>
      </c>
      <c r="AD17" s="13"/>
      <c r="AE17" s="14"/>
      <c r="AF17" s="11">
        <f ca="1">INDIRECT("'Score Sheets'!AM"&amp;MATCH($BH17,'Score Sheets'!$AM:$AM,0)+12)</f>
        <v>12</v>
      </c>
      <c r="AG17" s="12"/>
      <c r="AH17" s="11">
        <f ca="1">INDIRECT("'Score Sheets'!AO"&amp;MATCH($BH17,'Score Sheets'!$AM:$AM,0)+12)</f>
        <v>0</v>
      </c>
      <c r="AI17" s="12"/>
      <c r="AJ17" s="11">
        <f ca="1">INDIRECT("'Score Sheets'!AK"&amp;MATCH($BH17,'Score Sheets'!$AM:$AM,0)+12)</f>
        <v>63</v>
      </c>
      <c r="AK17" s="13"/>
      <c r="AL17" s="14"/>
      <c r="AM17" s="11">
        <f ca="1">INDIRECT("'Score Sheets'!AM"&amp;MATCH($BH17,'Score Sheets'!$AM:$AM,0)+14)</f>
        <v>12</v>
      </c>
      <c r="AN17" s="12"/>
      <c r="AO17" s="11">
        <f ca="1">INDIRECT("'Score Sheets'!AO"&amp;MATCH($BH17,'Score Sheets'!$AM:$AM,0)+14)</f>
        <v>2</v>
      </c>
      <c r="AP17" s="12"/>
      <c r="AQ17" s="11">
        <f ca="1">INDIRECT("'Score Sheets'!AK"&amp;MATCH($BH17,'Score Sheets'!$AM:$AM,0)+14)</f>
        <v>74</v>
      </c>
      <c r="AR17" s="13"/>
      <c r="AS17" s="14"/>
      <c r="AT17" s="11">
        <f ca="1">INDIRECT("'Score Sheets'!AM"&amp;MATCH($BH17,'Score Sheets'!$AM:$AM,0)+16)</f>
        <v>12</v>
      </c>
      <c r="AU17" s="12"/>
      <c r="AV17" s="11">
        <f ca="1">INDIRECT("'Score Sheets'!AO"&amp;MATCH($BH17,'Score Sheets'!$AM:$AM,0)+16)</f>
        <v>0</v>
      </c>
      <c r="AW17" s="12"/>
      <c r="AX17" s="11">
        <f ca="1">INDIRECT("'Score Sheets'!AK"&amp;MATCH($BH17,'Score Sheets'!$AM:$AM,0)+16)</f>
        <v>69</v>
      </c>
      <c r="AY17" s="13"/>
      <c r="AZ17" s="14"/>
      <c r="BA17" s="11">
        <f>R17+Y17+AF17+AM17+AT17</f>
        <v>60</v>
      </c>
      <c r="BB17" s="12"/>
      <c r="BC17" s="11">
        <f>T17+AA17+AH17+AO17+AV17</f>
        <v>2</v>
      </c>
      <c r="BD17" s="12"/>
      <c r="BE17" s="113">
        <f>V17+AC17+AJ17+AQ17+AX17</f>
        <v>345</v>
      </c>
      <c r="BF17" s="13"/>
      <c r="BH17" s="114" t="s">
        <v>70</v>
      </c>
    </row>
    <row r="18" spans="2:60" ht="2.25" customHeight="1">
      <c r="B18" s="14"/>
      <c r="C18" s="115"/>
      <c r="D18" s="12"/>
      <c r="E18" s="12"/>
      <c r="F18" s="12"/>
      <c r="G18" s="12"/>
      <c r="H18" s="12"/>
      <c r="I18" s="12"/>
      <c r="J18" s="12"/>
      <c r="K18" s="12"/>
      <c r="L18" s="12"/>
      <c r="M18" s="118"/>
      <c r="N18" s="12"/>
      <c r="O18" s="118"/>
      <c r="P18" s="13"/>
      <c r="Q18" s="14"/>
      <c r="R18" s="12"/>
      <c r="S18" s="12"/>
      <c r="T18" s="12"/>
      <c r="U18" s="12"/>
      <c r="V18" s="12"/>
      <c r="W18" s="13"/>
      <c r="X18" s="14"/>
      <c r="Y18" s="12"/>
      <c r="Z18" s="12"/>
      <c r="AA18" s="12"/>
      <c r="AB18" s="12"/>
      <c r="AC18" s="12"/>
      <c r="AD18" s="13"/>
      <c r="AE18" s="14"/>
      <c r="AF18" s="12"/>
      <c r="AG18" s="12"/>
      <c r="AH18" s="12"/>
      <c r="AI18" s="12"/>
      <c r="AJ18" s="12"/>
      <c r="AK18" s="13"/>
      <c r="AL18" s="14"/>
      <c r="AM18" s="12"/>
      <c r="AN18" s="12"/>
      <c r="AO18" s="12"/>
      <c r="AP18" s="12"/>
      <c r="AQ18" s="12"/>
      <c r="AR18" s="13"/>
      <c r="AS18" s="14"/>
      <c r="AT18" s="12"/>
      <c r="AU18" s="12"/>
      <c r="AV18" s="12"/>
      <c r="AW18" s="12"/>
      <c r="AX18" s="12"/>
      <c r="AY18" s="13"/>
      <c r="AZ18" s="14"/>
      <c r="BA18" s="12"/>
      <c r="BB18" s="12"/>
      <c r="BC18" s="12"/>
      <c r="BD18" s="12"/>
      <c r="BE18" s="12"/>
      <c r="BF18" s="13"/>
      <c r="BH18" s="114"/>
    </row>
    <row r="19" spans="2:60" ht="16.5">
      <c r="B19" s="14"/>
      <c r="C19" s="115"/>
      <c r="D19" s="12"/>
      <c r="E19" s="11" t="s">
        <v>4</v>
      </c>
      <c r="F19" s="12"/>
      <c r="G19" s="110" t="s">
        <v>42</v>
      </c>
      <c r="H19" s="12"/>
      <c r="I19" s="110" t="s">
        <v>115</v>
      </c>
      <c r="J19" s="12"/>
      <c r="K19" s="111" t="s">
        <v>11</v>
      </c>
      <c r="L19" s="12"/>
      <c r="M19" s="112" t="s">
        <v>6</v>
      </c>
      <c r="N19" s="12"/>
      <c r="O19" s="112" t="s">
        <v>9</v>
      </c>
      <c r="P19" s="13"/>
      <c r="Q19" s="14"/>
      <c r="R19" s="11">
        <f ca="1">INDIRECT("'Score Sheets'!AM"&amp;MATCH($BH19,'Score Sheets'!$AM:$AM,0)+8)</f>
        <v>12</v>
      </c>
      <c r="S19" s="12"/>
      <c r="T19" s="11">
        <f ca="1">INDIRECT("'Score Sheets'!AO"&amp;MATCH($BH19,'Score Sheets'!$AM:$AM,0)+8)</f>
        <v>0</v>
      </c>
      <c r="U19" s="12"/>
      <c r="V19" s="11">
        <f ca="1">INDIRECT("'Score Sheets'!AK"&amp;MATCH($BH19,'Score Sheets'!$AM:$AM,0)+8)</f>
        <v>70</v>
      </c>
      <c r="W19" s="13"/>
      <c r="X19" s="14"/>
      <c r="Y19" s="11">
        <f ca="1">INDIRECT("'Score Sheets'!AM"&amp;MATCH($BH19,'Score Sheets'!$AM:$AM,0)+10)</f>
        <v>12</v>
      </c>
      <c r="Z19" s="12"/>
      <c r="AA19" s="11">
        <f ca="1">INDIRECT("'Score Sheets'!AO"&amp;MATCH($BH19,'Score Sheets'!$AM:$AM,0)+10)</f>
        <v>0</v>
      </c>
      <c r="AB19" s="12"/>
      <c r="AC19" s="11">
        <f ca="1">INDIRECT("'Score Sheets'!AK"&amp;MATCH($BH19,'Score Sheets'!$AM:$AM,0)+10)</f>
        <v>81</v>
      </c>
      <c r="AD19" s="13"/>
      <c r="AE19" s="14"/>
      <c r="AF19" s="11">
        <f ca="1">INDIRECT("'Score Sheets'!AM"&amp;MATCH($BH19,'Score Sheets'!$AM:$AM,0)+12)</f>
        <v>12</v>
      </c>
      <c r="AG19" s="12"/>
      <c r="AH19" s="11">
        <f ca="1">INDIRECT("'Score Sheets'!AO"&amp;MATCH($BH19,'Score Sheets'!$AM:$AM,0)+12)</f>
        <v>2</v>
      </c>
      <c r="AI19" s="12"/>
      <c r="AJ19" s="11">
        <f ca="1">INDIRECT("'Score Sheets'!AK"&amp;MATCH($BH19,'Score Sheets'!$AM:$AM,0)+12)</f>
        <v>93</v>
      </c>
      <c r="AK19" s="13"/>
      <c r="AL19" s="14"/>
      <c r="AM19" s="11">
        <f ca="1">INDIRECT("'Score Sheets'!AM"&amp;MATCH($BH19,'Score Sheets'!$AM:$AM,0)+14)</f>
        <v>12</v>
      </c>
      <c r="AN19" s="12"/>
      <c r="AO19" s="11">
        <f ca="1">INDIRECT("'Score Sheets'!AO"&amp;MATCH($BH19,'Score Sheets'!$AM:$AM,0)+14)</f>
        <v>1</v>
      </c>
      <c r="AP19" s="12"/>
      <c r="AQ19" s="11">
        <f ca="1">INDIRECT("'Score Sheets'!AK"&amp;MATCH($BH19,'Score Sheets'!$AM:$AM,0)+14)</f>
        <v>87</v>
      </c>
      <c r="AR19" s="13"/>
      <c r="AS19" s="14"/>
      <c r="AT19" s="11">
        <f ca="1">INDIRECT("'Score Sheets'!AM"&amp;MATCH($BH19,'Score Sheets'!$AM:$AM,0)+16)</f>
        <v>12</v>
      </c>
      <c r="AU19" s="12"/>
      <c r="AV19" s="11">
        <f ca="1">INDIRECT("'Score Sheets'!AO"&amp;MATCH($BH19,'Score Sheets'!$AM:$AM,0)+16)</f>
        <v>2</v>
      </c>
      <c r="AW19" s="12"/>
      <c r="AX19" s="11">
        <f ca="1">INDIRECT("'Score Sheets'!AK"&amp;MATCH($BH19,'Score Sheets'!$AM:$AM,0)+16)</f>
        <v>84</v>
      </c>
      <c r="AY19" s="13"/>
      <c r="AZ19" s="14"/>
      <c r="BA19" s="11">
        <f>R19+Y19+AF19+AM19+AT19</f>
        <v>60</v>
      </c>
      <c r="BB19" s="12"/>
      <c r="BC19" s="11">
        <f>T19+AA19+AH19+AO19+AV19</f>
        <v>5</v>
      </c>
      <c r="BD19" s="12"/>
      <c r="BE19" s="113">
        <f>V19+AC19+AJ19+AQ19+AX19</f>
        <v>415</v>
      </c>
      <c r="BF19" s="13"/>
      <c r="BH19" s="114" t="s">
        <v>71</v>
      </c>
    </row>
    <row r="20" spans="2:60" ht="2.25" customHeight="1">
      <c r="B20" s="14"/>
      <c r="C20" s="115"/>
      <c r="D20" s="12"/>
      <c r="E20" s="12"/>
      <c r="F20" s="12"/>
      <c r="G20" s="12"/>
      <c r="H20" s="12"/>
      <c r="I20" s="12"/>
      <c r="J20" s="12"/>
      <c r="K20" s="12"/>
      <c r="L20" s="12"/>
      <c r="M20" s="118"/>
      <c r="N20" s="12"/>
      <c r="O20" s="118"/>
      <c r="P20" s="13"/>
      <c r="Q20" s="14"/>
      <c r="R20" s="12"/>
      <c r="S20" s="12"/>
      <c r="T20" s="12"/>
      <c r="U20" s="12"/>
      <c r="V20" s="12"/>
      <c r="W20" s="13"/>
      <c r="X20" s="14"/>
      <c r="Y20" s="12"/>
      <c r="Z20" s="12"/>
      <c r="AA20" s="12"/>
      <c r="AB20" s="12"/>
      <c r="AC20" s="12"/>
      <c r="AD20" s="13"/>
      <c r="AE20" s="14"/>
      <c r="AF20" s="12"/>
      <c r="AG20" s="12"/>
      <c r="AH20" s="12"/>
      <c r="AI20" s="12"/>
      <c r="AJ20" s="12"/>
      <c r="AK20" s="13"/>
      <c r="AL20" s="14"/>
      <c r="AM20" s="12"/>
      <c r="AN20" s="12"/>
      <c r="AO20" s="12"/>
      <c r="AP20" s="12"/>
      <c r="AQ20" s="12"/>
      <c r="AR20" s="13"/>
      <c r="AS20" s="14"/>
      <c r="AT20" s="12"/>
      <c r="AU20" s="12"/>
      <c r="AV20" s="12"/>
      <c r="AW20" s="12"/>
      <c r="AX20" s="12"/>
      <c r="AY20" s="13"/>
      <c r="AZ20" s="14"/>
      <c r="BA20" s="12"/>
      <c r="BB20" s="12"/>
      <c r="BC20" s="12"/>
      <c r="BD20" s="12"/>
      <c r="BE20" s="12"/>
      <c r="BF20" s="13"/>
      <c r="BH20" s="114"/>
    </row>
    <row r="21" spans="2:60" ht="16.5">
      <c r="B21" s="14"/>
      <c r="C21" s="115"/>
      <c r="D21" s="12"/>
      <c r="E21" s="11" t="s">
        <v>0</v>
      </c>
      <c r="F21" s="12"/>
      <c r="G21" s="116" t="s">
        <v>18</v>
      </c>
      <c r="H21" s="12"/>
      <c r="I21" s="116" t="s">
        <v>19</v>
      </c>
      <c r="J21" s="12"/>
      <c r="K21" s="117" t="s">
        <v>49</v>
      </c>
      <c r="L21" s="12"/>
      <c r="M21" s="112" t="s">
        <v>6</v>
      </c>
      <c r="N21" s="12"/>
      <c r="O21" s="112" t="s">
        <v>10</v>
      </c>
      <c r="P21" s="13"/>
      <c r="Q21" s="14"/>
      <c r="R21" s="11">
        <f ca="1">INDIRECT("'Score Sheets'!AM"&amp;MATCH($BH21,'Score Sheets'!$AM:$AM,0)+8)</f>
        <v>12</v>
      </c>
      <c r="S21" s="12"/>
      <c r="T21" s="11">
        <f ca="1">INDIRECT("'Score Sheets'!AO"&amp;MATCH($BH21,'Score Sheets'!$AM:$AM,0)+8)</f>
        <v>4</v>
      </c>
      <c r="U21" s="12"/>
      <c r="V21" s="11">
        <f ca="1">INDIRECT("'Score Sheets'!AK"&amp;MATCH($BH21,'Score Sheets'!$AM:$AM,0)+8)</f>
        <v>106</v>
      </c>
      <c r="W21" s="13"/>
      <c r="X21" s="14"/>
      <c r="Y21" s="11">
        <f ca="1">INDIRECT("'Score Sheets'!AM"&amp;MATCH($BH21,'Score Sheets'!$AM:$AM,0)+10)</f>
        <v>12</v>
      </c>
      <c r="Z21" s="12"/>
      <c r="AA21" s="11">
        <f ca="1">INDIRECT("'Score Sheets'!AO"&amp;MATCH($BH21,'Score Sheets'!$AM:$AM,0)+10)</f>
        <v>2</v>
      </c>
      <c r="AB21" s="12"/>
      <c r="AC21" s="11">
        <f ca="1">INDIRECT("'Score Sheets'!AK"&amp;MATCH($BH21,'Score Sheets'!$AM:$AM,0)+10)</f>
        <v>105</v>
      </c>
      <c r="AD21" s="13"/>
      <c r="AE21" s="14"/>
      <c r="AF21" s="11">
        <f ca="1">INDIRECT("'Score Sheets'!AM"&amp;MATCH($BH21,'Score Sheets'!$AM:$AM,0)+12)</f>
        <v>12</v>
      </c>
      <c r="AG21" s="12"/>
      <c r="AH21" s="11">
        <f ca="1">INDIRECT("'Score Sheets'!AO"&amp;MATCH($BH21,'Score Sheets'!$AM:$AM,0)+12)</f>
        <v>3</v>
      </c>
      <c r="AI21" s="12"/>
      <c r="AJ21" s="11">
        <f ca="1">INDIRECT("'Score Sheets'!AK"&amp;MATCH($BH21,'Score Sheets'!$AM:$AM,0)+12)</f>
        <v>103</v>
      </c>
      <c r="AK21" s="13"/>
      <c r="AL21" s="14"/>
      <c r="AM21" s="11">
        <f ca="1">INDIRECT("'Score Sheets'!AM"&amp;MATCH($BH21,'Score Sheets'!$AM:$AM,0)+14)</f>
        <v>12</v>
      </c>
      <c r="AN21" s="12"/>
      <c r="AO21" s="11">
        <f ca="1">INDIRECT("'Score Sheets'!AO"&amp;MATCH($BH21,'Score Sheets'!$AM:$AM,0)+14)</f>
        <v>3</v>
      </c>
      <c r="AP21" s="12"/>
      <c r="AQ21" s="11">
        <f ca="1">INDIRECT("'Score Sheets'!AK"&amp;MATCH($BH21,'Score Sheets'!$AM:$AM,0)+14)</f>
        <v>100</v>
      </c>
      <c r="AR21" s="13"/>
      <c r="AS21" s="14"/>
      <c r="AT21" s="11">
        <f ca="1">INDIRECT("'Score Sheets'!AM"&amp;MATCH($BH21,'Score Sheets'!$AM:$AM,0)+16)</f>
        <v>12</v>
      </c>
      <c r="AU21" s="12"/>
      <c r="AV21" s="11">
        <f ca="1">INDIRECT("'Score Sheets'!AO"&amp;MATCH($BH21,'Score Sheets'!$AM:$AM,0)+16)</f>
        <v>4</v>
      </c>
      <c r="AW21" s="12"/>
      <c r="AX21" s="11">
        <f ca="1">INDIRECT("'Score Sheets'!AK"&amp;MATCH($BH21,'Score Sheets'!$AM:$AM,0)+16)</f>
        <v>111</v>
      </c>
      <c r="AY21" s="13"/>
      <c r="AZ21" s="14"/>
      <c r="BA21" s="11">
        <f>R21+Y21+AF21+AM21+AT21</f>
        <v>60</v>
      </c>
      <c r="BB21" s="12"/>
      <c r="BC21" s="11">
        <f>T21+AA21+AH21+AO21+AV21</f>
        <v>16</v>
      </c>
      <c r="BD21" s="12"/>
      <c r="BE21" s="113">
        <f>V21+AC21+AJ21+AQ21+AX21</f>
        <v>525</v>
      </c>
      <c r="BF21" s="13"/>
      <c r="BH21" s="114" t="s">
        <v>72</v>
      </c>
    </row>
    <row r="22" spans="2:60" ht="2.25" customHeight="1">
      <c r="B22" s="14"/>
      <c r="C22" s="115"/>
      <c r="D22" s="12"/>
      <c r="E22" s="12"/>
      <c r="F22" s="12"/>
      <c r="G22" s="12"/>
      <c r="H22" s="12"/>
      <c r="I22" s="12"/>
      <c r="J22" s="12"/>
      <c r="K22" s="12"/>
      <c r="L22" s="12"/>
      <c r="M22" s="118"/>
      <c r="N22" s="12"/>
      <c r="O22" s="118"/>
      <c r="P22" s="13"/>
      <c r="Q22" s="14"/>
      <c r="R22" s="12"/>
      <c r="S22" s="12"/>
      <c r="T22" s="12"/>
      <c r="U22" s="12"/>
      <c r="V22" s="12"/>
      <c r="W22" s="13"/>
      <c r="X22" s="14"/>
      <c r="Y22" s="12"/>
      <c r="Z22" s="12"/>
      <c r="AA22" s="12"/>
      <c r="AB22" s="12"/>
      <c r="AC22" s="12"/>
      <c r="AD22" s="13"/>
      <c r="AE22" s="14"/>
      <c r="AF22" s="12"/>
      <c r="AG22" s="12"/>
      <c r="AH22" s="12"/>
      <c r="AI22" s="12"/>
      <c r="AJ22" s="12"/>
      <c r="AK22" s="13"/>
      <c r="AL22" s="14"/>
      <c r="AM22" s="12"/>
      <c r="AN22" s="12"/>
      <c r="AO22" s="12"/>
      <c r="AP22" s="12"/>
      <c r="AQ22" s="12"/>
      <c r="AR22" s="13"/>
      <c r="AS22" s="14"/>
      <c r="AT22" s="12"/>
      <c r="AU22" s="12"/>
      <c r="AV22" s="12"/>
      <c r="AW22" s="12"/>
      <c r="AX22" s="12"/>
      <c r="AY22" s="13"/>
      <c r="AZ22" s="14"/>
      <c r="BA22" s="12"/>
      <c r="BB22" s="12"/>
      <c r="BC22" s="12"/>
      <c r="BD22" s="12"/>
      <c r="BE22" s="12"/>
      <c r="BF22" s="13"/>
      <c r="BH22" s="114"/>
    </row>
    <row r="23" spans="2:60" ht="16.5">
      <c r="B23" s="14"/>
      <c r="C23" s="119"/>
      <c r="D23" s="12"/>
      <c r="E23" s="11" t="s">
        <v>1</v>
      </c>
      <c r="F23" s="12"/>
      <c r="G23" s="110" t="s">
        <v>38</v>
      </c>
      <c r="H23" s="12"/>
      <c r="I23" s="110" t="s">
        <v>46</v>
      </c>
      <c r="J23" s="12"/>
      <c r="K23" s="111" t="s">
        <v>11</v>
      </c>
      <c r="L23" s="12"/>
      <c r="M23" s="112" t="s">
        <v>5</v>
      </c>
      <c r="N23" s="12"/>
      <c r="O23" s="112" t="s">
        <v>10</v>
      </c>
      <c r="P23" s="13"/>
      <c r="Q23" s="14"/>
      <c r="R23" s="11">
        <f ca="1">INDIRECT("'Score Sheets'!AM"&amp;MATCH($BH23,'Score Sheets'!$AM:$AM,0)+8)</f>
        <v>12</v>
      </c>
      <c r="S23" s="12"/>
      <c r="T23" s="11">
        <f ca="1">INDIRECT("'Score Sheets'!AO"&amp;MATCH($BH23,'Score Sheets'!$AM:$AM,0)+8)</f>
        <v>1</v>
      </c>
      <c r="U23" s="12"/>
      <c r="V23" s="11">
        <f ca="1">INDIRECT("'Score Sheets'!AK"&amp;MATCH($BH23,'Score Sheets'!$AM:$AM,0)+8)</f>
        <v>88</v>
      </c>
      <c r="W23" s="13"/>
      <c r="X23" s="14"/>
      <c r="Y23" s="11">
        <f ca="1">INDIRECT("'Score Sheets'!AM"&amp;MATCH($BH23,'Score Sheets'!$AM:$AM,0)+10)</f>
        <v>12</v>
      </c>
      <c r="Z23" s="12"/>
      <c r="AA23" s="11">
        <f ca="1">INDIRECT("'Score Sheets'!AO"&amp;MATCH($BH23,'Score Sheets'!$AM:$AM,0)+10)</f>
        <v>3</v>
      </c>
      <c r="AB23" s="12"/>
      <c r="AC23" s="11">
        <f ca="1">INDIRECT("'Score Sheets'!AK"&amp;MATCH($BH23,'Score Sheets'!$AM:$AM,0)+10)</f>
        <v>104</v>
      </c>
      <c r="AD23" s="13"/>
      <c r="AE23" s="14"/>
      <c r="AF23" s="11">
        <f ca="1">INDIRECT("'Score Sheets'!AM"&amp;MATCH($BH23,'Score Sheets'!$AM:$AM,0)+12)</f>
        <v>12</v>
      </c>
      <c r="AG23" s="12"/>
      <c r="AH23" s="11">
        <f ca="1">INDIRECT("'Score Sheets'!AO"&amp;MATCH($BH23,'Score Sheets'!$AM:$AM,0)+12)</f>
        <v>1</v>
      </c>
      <c r="AI23" s="12"/>
      <c r="AJ23" s="11">
        <f ca="1">INDIRECT("'Score Sheets'!AK"&amp;MATCH($BH23,'Score Sheets'!$AM:$AM,0)+12)</f>
        <v>97</v>
      </c>
      <c r="AK23" s="13"/>
      <c r="AL23" s="14"/>
      <c r="AM23" s="11">
        <f ca="1">INDIRECT("'Score Sheets'!AM"&amp;MATCH($BH23,'Score Sheets'!$AM:$AM,0)+14)</f>
        <v>12</v>
      </c>
      <c r="AN23" s="12"/>
      <c r="AO23" s="11">
        <f ca="1">INDIRECT("'Score Sheets'!AO"&amp;MATCH($BH23,'Score Sheets'!$AM:$AM,0)+14)</f>
        <v>2</v>
      </c>
      <c r="AP23" s="12"/>
      <c r="AQ23" s="11">
        <f ca="1">INDIRECT("'Score Sheets'!AK"&amp;MATCH($BH23,'Score Sheets'!$AM:$AM,0)+14)</f>
        <v>97</v>
      </c>
      <c r="AR23" s="13"/>
      <c r="AS23" s="14"/>
      <c r="AT23" s="11">
        <f ca="1">INDIRECT("'Score Sheets'!AM"&amp;MATCH($BH23,'Score Sheets'!$AM:$AM,0)+16)</f>
        <v>12</v>
      </c>
      <c r="AU23" s="12"/>
      <c r="AV23" s="11">
        <f ca="1">INDIRECT("'Score Sheets'!AO"&amp;MATCH($BH23,'Score Sheets'!$AM:$AM,0)+16)</f>
        <v>4</v>
      </c>
      <c r="AW23" s="12"/>
      <c r="AX23" s="11">
        <f ca="1">INDIRECT("'Score Sheets'!AK"&amp;MATCH($BH23,'Score Sheets'!$AM:$AM,0)+16)</f>
        <v>108</v>
      </c>
      <c r="AY23" s="13"/>
      <c r="AZ23" s="14"/>
      <c r="BA23" s="11">
        <f>R23+Y23+AF23+AM23+AT23</f>
        <v>60</v>
      </c>
      <c r="BB23" s="12"/>
      <c r="BC23" s="11">
        <f>T23+AA23+AH23+AO23+AV23</f>
        <v>11</v>
      </c>
      <c r="BD23" s="12"/>
      <c r="BE23" s="113">
        <f>V23+AC23+AJ23+AQ23+AX23</f>
        <v>494</v>
      </c>
      <c r="BF23" s="13"/>
      <c r="BH23" s="114" t="s">
        <v>73</v>
      </c>
    </row>
    <row r="24" spans="2:60" ht="2.25" customHeight="1">
      <c r="B24" s="2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20"/>
      <c r="N24" s="19"/>
      <c r="O24" s="120"/>
      <c r="P24" s="20"/>
      <c r="Q24" s="21"/>
      <c r="R24" s="19"/>
      <c r="S24" s="19"/>
      <c r="T24" s="19"/>
      <c r="U24" s="19"/>
      <c r="V24" s="19"/>
      <c r="W24" s="20"/>
      <c r="X24" s="21"/>
      <c r="Y24" s="19"/>
      <c r="Z24" s="19"/>
      <c r="AA24" s="19"/>
      <c r="AB24" s="19"/>
      <c r="AC24" s="19"/>
      <c r="AD24" s="20"/>
      <c r="AE24" s="21"/>
      <c r="AF24" s="19"/>
      <c r="AG24" s="19"/>
      <c r="AH24" s="19"/>
      <c r="AI24" s="19"/>
      <c r="AJ24" s="19"/>
      <c r="AK24" s="20"/>
      <c r="AL24" s="21"/>
      <c r="AM24" s="19"/>
      <c r="AN24" s="19"/>
      <c r="AO24" s="19"/>
      <c r="AP24" s="19"/>
      <c r="AQ24" s="19"/>
      <c r="AR24" s="20"/>
      <c r="AS24" s="21"/>
      <c r="AT24" s="19"/>
      <c r="AU24" s="19"/>
      <c r="AV24" s="19"/>
      <c r="AW24" s="19"/>
      <c r="AX24" s="19"/>
      <c r="AY24" s="20"/>
      <c r="AZ24" s="21"/>
      <c r="BA24" s="19"/>
      <c r="BB24" s="19"/>
      <c r="BC24" s="19"/>
      <c r="BD24" s="19"/>
      <c r="BE24" s="19"/>
      <c r="BF24" s="20"/>
      <c r="BH24" s="114"/>
    </row>
    <row r="25" spans="2:60" ht="2.25" customHeight="1">
      <c r="B25" s="24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121"/>
      <c r="N25" s="22"/>
      <c r="O25" s="121"/>
      <c r="P25" s="108"/>
      <c r="Q25" s="24"/>
      <c r="R25" s="22"/>
      <c r="S25" s="22"/>
      <c r="T25" s="22"/>
      <c r="U25" s="22"/>
      <c r="V25" s="22"/>
      <c r="W25" s="23"/>
      <c r="X25" s="24"/>
      <c r="Y25" s="22"/>
      <c r="Z25" s="22"/>
      <c r="AA25" s="22"/>
      <c r="AB25" s="22"/>
      <c r="AC25" s="22"/>
      <c r="AD25" s="23"/>
      <c r="AE25" s="24"/>
      <c r="AF25" s="22"/>
      <c r="AG25" s="22"/>
      <c r="AH25" s="22"/>
      <c r="AI25" s="22"/>
      <c r="AJ25" s="22"/>
      <c r="AK25" s="23"/>
      <c r="AL25" s="24"/>
      <c r="AM25" s="22"/>
      <c r="AN25" s="22"/>
      <c r="AO25" s="22"/>
      <c r="AP25" s="22"/>
      <c r="AQ25" s="22"/>
      <c r="AR25" s="23"/>
      <c r="AS25" s="24"/>
      <c r="AT25" s="22"/>
      <c r="AU25" s="22"/>
      <c r="AV25" s="22"/>
      <c r="AW25" s="22"/>
      <c r="AX25" s="22"/>
      <c r="AY25" s="23"/>
      <c r="AZ25" s="24"/>
      <c r="BA25" s="22"/>
      <c r="BB25" s="22"/>
      <c r="BC25" s="22"/>
      <c r="BD25" s="22"/>
      <c r="BE25" s="22"/>
      <c r="BF25" s="23"/>
      <c r="BH25" s="114"/>
    </row>
    <row r="26" spans="2:60" ht="16.5">
      <c r="B26" s="14"/>
      <c r="C26" s="109">
        <v>3</v>
      </c>
      <c r="D26" s="12"/>
      <c r="E26" s="11" t="s">
        <v>3</v>
      </c>
      <c r="F26" s="12"/>
      <c r="G26" s="110" t="s">
        <v>129</v>
      </c>
      <c r="H26" s="12"/>
      <c r="I26" s="110" t="s">
        <v>130</v>
      </c>
      <c r="J26" s="12"/>
      <c r="K26" s="111" t="s">
        <v>11</v>
      </c>
      <c r="L26" s="12"/>
      <c r="M26" s="112" t="s">
        <v>6</v>
      </c>
      <c r="N26" s="12"/>
      <c r="O26" s="112" t="s">
        <v>9</v>
      </c>
      <c r="P26" s="13"/>
      <c r="Q26" s="14"/>
      <c r="R26" s="11">
        <f ca="1">INDIRECT("'Score Sheets'!AM"&amp;MATCH($BH26,'Score Sheets'!$AM:$AM,0)+8)</f>
        <v>11</v>
      </c>
      <c r="S26" s="12"/>
      <c r="T26" s="11">
        <f ca="1">INDIRECT("'Score Sheets'!AO"&amp;MATCH($BH26,'Score Sheets'!$AM:$AM,0)+8)</f>
        <v>0</v>
      </c>
      <c r="U26" s="12"/>
      <c r="V26" s="11">
        <f ca="1">INDIRECT("'Score Sheets'!AK"&amp;MATCH($BH26,'Score Sheets'!$AM:$AM,0)+8)</f>
        <v>65</v>
      </c>
      <c r="W26" s="13"/>
      <c r="X26" s="14"/>
      <c r="Y26" s="11">
        <f ca="1">INDIRECT("'Score Sheets'!AM"&amp;MATCH($BH26,'Score Sheets'!$AM:$AM,0)+10)</f>
        <v>11</v>
      </c>
      <c r="Z26" s="12"/>
      <c r="AA26" s="11">
        <f ca="1">INDIRECT("'Score Sheets'!AO"&amp;MATCH($BH26,'Score Sheets'!$AM:$AM,0)+10)</f>
        <v>0</v>
      </c>
      <c r="AB26" s="12"/>
      <c r="AC26" s="11">
        <f ca="1">INDIRECT("'Score Sheets'!AK"&amp;MATCH($BH26,'Score Sheets'!$AM:$AM,0)+10)</f>
        <v>59</v>
      </c>
      <c r="AD26" s="13"/>
      <c r="AE26" s="14"/>
      <c r="AF26" s="11">
        <f ca="1">INDIRECT("'Score Sheets'!AM"&amp;MATCH($BH26,'Score Sheets'!$AM:$AM,0)+12)</f>
        <v>12</v>
      </c>
      <c r="AG26" s="12"/>
      <c r="AH26" s="11">
        <f ca="1">INDIRECT("'Score Sheets'!AO"&amp;MATCH($BH26,'Score Sheets'!$AM:$AM,0)+12)</f>
        <v>0</v>
      </c>
      <c r="AI26" s="12"/>
      <c r="AJ26" s="11">
        <f ca="1">INDIRECT("'Score Sheets'!AK"&amp;MATCH($BH26,'Score Sheets'!$AM:$AM,0)+12)</f>
        <v>65</v>
      </c>
      <c r="AK26" s="13"/>
      <c r="AL26" s="14"/>
      <c r="AM26" s="11">
        <f ca="1">INDIRECT("'Score Sheets'!AM"&amp;MATCH($BH26,'Score Sheets'!$AM:$AM,0)+14)</f>
        <v>10</v>
      </c>
      <c r="AN26" s="12"/>
      <c r="AO26" s="11">
        <f ca="1">INDIRECT("'Score Sheets'!AO"&amp;MATCH($BH26,'Score Sheets'!$AM:$AM,0)+14)</f>
        <v>0</v>
      </c>
      <c r="AP26" s="12"/>
      <c r="AQ26" s="11">
        <f ca="1">INDIRECT("'Score Sheets'!AK"&amp;MATCH($BH26,'Score Sheets'!$AM:$AM,0)+14)</f>
        <v>58</v>
      </c>
      <c r="AR26" s="13"/>
      <c r="AS26" s="14"/>
      <c r="AT26" s="11">
        <f ca="1">INDIRECT("'Score Sheets'!AM"&amp;MATCH($BH26,'Score Sheets'!$AM:$AM,0)+16)</f>
        <v>12</v>
      </c>
      <c r="AU26" s="12"/>
      <c r="AV26" s="11">
        <f ca="1">INDIRECT("'Score Sheets'!AO"&amp;MATCH($BH26,'Score Sheets'!$AM:$AM,0)+16)</f>
        <v>0</v>
      </c>
      <c r="AW26" s="12"/>
      <c r="AX26" s="11">
        <f ca="1">INDIRECT("'Score Sheets'!AK"&amp;MATCH($BH26,'Score Sheets'!$AM:$AM,0)+16)</f>
        <v>60</v>
      </c>
      <c r="AY26" s="13"/>
      <c r="AZ26" s="14"/>
      <c r="BA26" s="11">
        <f>R26+Y26+AF26+AM26+AT26</f>
        <v>56</v>
      </c>
      <c r="BB26" s="12"/>
      <c r="BC26" s="11">
        <f>T26+AA26+AH26+AO26+AV26</f>
        <v>0</v>
      </c>
      <c r="BD26" s="12"/>
      <c r="BE26" s="113">
        <f>V26+AC26+AJ26+AQ26+AX26</f>
        <v>307</v>
      </c>
      <c r="BF26" s="13"/>
      <c r="BH26" s="114" t="s">
        <v>74</v>
      </c>
    </row>
    <row r="27" spans="2:60" ht="2.25" customHeight="1">
      <c r="B27" s="14"/>
      <c r="C27" s="115"/>
      <c r="D27" s="12"/>
      <c r="E27" s="12"/>
      <c r="F27" s="12"/>
      <c r="G27" s="12"/>
      <c r="H27" s="12"/>
      <c r="I27" s="12"/>
      <c r="J27" s="12"/>
      <c r="K27" s="12"/>
      <c r="L27" s="12"/>
      <c r="M27" s="118"/>
      <c r="N27" s="12"/>
      <c r="O27" s="118"/>
      <c r="P27" s="13"/>
      <c r="Q27" s="14"/>
      <c r="R27" s="12"/>
      <c r="S27" s="12"/>
      <c r="T27" s="12"/>
      <c r="U27" s="12"/>
      <c r="V27" s="12"/>
      <c r="W27" s="13"/>
      <c r="X27" s="14"/>
      <c r="Y27" s="12"/>
      <c r="Z27" s="12"/>
      <c r="AA27" s="12"/>
      <c r="AB27" s="12"/>
      <c r="AC27" s="12"/>
      <c r="AD27" s="13"/>
      <c r="AE27" s="14"/>
      <c r="AF27" s="12"/>
      <c r="AG27" s="12"/>
      <c r="AH27" s="12"/>
      <c r="AI27" s="12"/>
      <c r="AJ27" s="12"/>
      <c r="AK27" s="13"/>
      <c r="AL27" s="14"/>
      <c r="AM27" s="12"/>
      <c r="AN27" s="12"/>
      <c r="AO27" s="12"/>
      <c r="AP27" s="12"/>
      <c r="AQ27" s="12"/>
      <c r="AR27" s="13"/>
      <c r="AS27" s="14"/>
      <c r="AT27" s="12"/>
      <c r="AU27" s="12"/>
      <c r="AV27" s="12"/>
      <c r="AW27" s="12"/>
      <c r="AX27" s="12"/>
      <c r="AY27" s="13"/>
      <c r="AZ27" s="14"/>
      <c r="BA27" s="12"/>
      <c r="BB27" s="12"/>
      <c r="BC27" s="12"/>
      <c r="BD27" s="12"/>
      <c r="BE27" s="12"/>
      <c r="BF27" s="13"/>
      <c r="BH27" s="114"/>
    </row>
    <row r="28" spans="2:60" ht="16.5">
      <c r="B28" s="14"/>
      <c r="C28" s="115"/>
      <c r="D28" s="12"/>
      <c r="E28" s="11" t="s">
        <v>4</v>
      </c>
      <c r="F28" s="12"/>
      <c r="G28" s="116" t="s">
        <v>30</v>
      </c>
      <c r="H28" s="12"/>
      <c r="I28" s="116" t="s">
        <v>31</v>
      </c>
      <c r="J28" s="12"/>
      <c r="K28" s="117" t="s">
        <v>49</v>
      </c>
      <c r="L28" s="12"/>
      <c r="M28" s="112" t="s">
        <v>6</v>
      </c>
      <c r="N28" s="12"/>
      <c r="O28" s="112" t="s">
        <v>9</v>
      </c>
      <c r="P28" s="13"/>
      <c r="Q28" s="14"/>
      <c r="R28" s="11">
        <f ca="1">INDIRECT("'Score Sheets'!AM"&amp;MATCH($BH28,'Score Sheets'!$AM:$AM,0)+8)</f>
        <v>10</v>
      </c>
      <c r="S28" s="12"/>
      <c r="T28" s="11">
        <f ca="1">INDIRECT("'Score Sheets'!AO"&amp;MATCH($BH28,'Score Sheets'!$AM:$AM,0)+8)</f>
        <v>0</v>
      </c>
      <c r="U28" s="12"/>
      <c r="V28" s="11">
        <f ca="1">INDIRECT("'Score Sheets'!AK"&amp;MATCH($BH28,'Score Sheets'!$AM:$AM,0)+8)</f>
        <v>56</v>
      </c>
      <c r="W28" s="13"/>
      <c r="X28" s="14"/>
      <c r="Y28" s="11">
        <f ca="1">INDIRECT("'Score Sheets'!AM"&amp;MATCH($BH28,'Score Sheets'!$AM:$AM,0)+10)</f>
        <v>10</v>
      </c>
      <c r="Z28" s="12"/>
      <c r="AA28" s="11">
        <f ca="1">INDIRECT("'Score Sheets'!AO"&amp;MATCH($BH28,'Score Sheets'!$AM:$AM,0)+10)</f>
        <v>0</v>
      </c>
      <c r="AB28" s="12"/>
      <c r="AC28" s="11">
        <f ca="1">INDIRECT("'Score Sheets'!AK"&amp;MATCH($BH28,'Score Sheets'!$AM:$AM,0)+10)</f>
        <v>53</v>
      </c>
      <c r="AD28" s="13"/>
      <c r="AE28" s="14"/>
      <c r="AF28" s="11">
        <f ca="1">INDIRECT("'Score Sheets'!AM"&amp;MATCH($BH28,'Score Sheets'!$AM:$AM,0)+12)</f>
        <v>8</v>
      </c>
      <c r="AG28" s="12"/>
      <c r="AH28" s="11">
        <f ca="1">INDIRECT("'Score Sheets'!AO"&amp;MATCH($BH28,'Score Sheets'!$AM:$AM,0)+12)</f>
        <v>0</v>
      </c>
      <c r="AI28" s="12"/>
      <c r="AJ28" s="11">
        <f ca="1">INDIRECT("'Score Sheets'!AK"&amp;MATCH($BH28,'Score Sheets'!$AM:$AM,0)+12)</f>
        <v>41</v>
      </c>
      <c r="AK28" s="13"/>
      <c r="AL28" s="14"/>
      <c r="AM28" s="11">
        <f ca="1">INDIRECT("'Score Sheets'!AM"&amp;MATCH($BH28,'Score Sheets'!$AM:$AM,0)+14)</f>
        <v>9</v>
      </c>
      <c r="AN28" s="12"/>
      <c r="AO28" s="11">
        <f ca="1">INDIRECT("'Score Sheets'!AO"&amp;MATCH($BH28,'Score Sheets'!$AM:$AM,0)+14)</f>
        <v>1</v>
      </c>
      <c r="AP28" s="12"/>
      <c r="AQ28" s="11">
        <f ca="1">INDIRECT("'Score Sheets'!AK"&amp;MATCH($BH28,'Score Sheets'!$AM:$AM,0)+14)</f>
        <v>45</v>
      </c>
      <c r="AR28" s="13"/>
      <c r="AS28" s="14"/>
      <c r="AT28" s="11">
        <f ca="1">INDIRECT("'Score Sheets'!AM"&amp;MATCH($BH28,'Score Sheets'!$AM:$AM,0)+16)</f>
        <v>11</v>
      </c>
      <c r="AU28" s="12"/>
      <c r="AV28" s="11">
        <f ca="1">INDIRECT("'Score Sheets'!AO"&amp;MATCH($BH28,'Score Sheets'!$AM:$AM,0)+16)</f>
        <v>0</v>
      </c>
      <c r="AW28" s="12"/>
      <c r="AX28" s="11">
        <f ca="1">INDIRECT("'Score Sheets'!AK"&amp;MATCH($BH28,'Score Sheets'!$AM:$AM,0)+16)</f>
        <v>55</v>
      </c>
      <c r="AY28" s="13"/>
      <c r="AZ28" s="14"/>
      <c r="BA28" s="11">
        <f>R28+Y28+AF28+AM28+AT28</f>
        <v>48</v>
      </c>
      <c r="BB28" s="12"/>
      <c r="BC28" s="11">
        <f>T28+AA28+AH28+AO28+AV28</f>
        <v>1</v>
      </c>
      <c r="BD28" s="12"/>
      <c r="BE28" s="113">
        <f>V28+AC28+AJ28+AQ28+AX28</f>
        <v>250</v>
      </c>
      <c r="BF28" s="13"/>
      <c r="BH28" s="114" t="s">
        <v>75</v>
      </c>
    </row>
    <row r="29" spans="2:60" ht="2.25" customHeight="1">
      <c r="B29" s="14"/>
      <c r="C29" s="115"/>
      <c r="D29" s="12"/>
      <c r="E29" s="12"/>
      <c r="F29" s="12"/>
      <c r="G29" s="12"/>
      <c r="H29" s="12"/>
      <c r="I29" s="12"/>
      <c r="J29" s="12"/>
      <c r="K29" s="12"/>
      <c r="L29" s="12"/>
      <c r="M29" s="118"/>
      <c r="N29" s="12"/>
      <c r="O29" s="118"/>
      <c r="P29" s="13"/>
      <c r="Q29" s="14"/>
      <c r="R29" s="12"/>
      <c r="S29" s="12"/>
      <c r="T29" s="12"/>
      <c r="U29" s="12"/>
      <c r="V29" s="12"/>
      <c r="W29" s="13"/>
      <c r="X29" s="14"/>
      <c r="Y29" s="12"/>
      <c r="Z29" s="12"/>
      <c r="AA29" s="12"/>
      <c r="AB29" s="12"/>
      <c r="AC29" s="12"/>
      <c r="AD29" s="13"/>
      <c r="AE29" s="14"/>
      <c r="AF29" s="12"/>
      <c r="AG29" s="12"/>
      <c r="AH29" s="12"/>
      <c r="AI29" s="12"/>
      <c r="AJ29" s="12"/>
      <c r="AK29" s="13"/>
      <c r="AL29" s="14"/>
      <c r="AM29" s="12"/>
      <c r="AN29" s="12"/>
      <c r="AO29" s="12"/>
      <c r="AP29" s="12"/>
      <c r="AQ29" s="12"/>
      <c r="AR29" s="13"/>
      <c r="AS29" s="14"/>
      <c r="AT29" s="12"/>
      <c r="AU29" s="12"/>
      <c r="AV29" s="12"/>
      <c r="AW29" s="12"/>
      <c r="AX29" s="12"/>
      <c r="AY29" s="13"/>
      <c r="AZ29" s="14"/>
      <c r="BA29" s="12"/>
      <c r="BB29" s="12"/>
      <c r="BC29" s="12"/>
      <c r="BD29" s="12"/>
      <c r="BE29" s="12"/>
      <c r="BF29" s="13"/>
      <c r="BH29" s="114"/>
    </row>
    <row r="30" spans="2:60" ht="16.5">
      <c r="B30" s="14"/>
      <c r="C30" s="115"/>
      <c r="D30" s="12"/>
      <c r="E30" s="11" t="s">
        <v>0</v>
      </c>
      <c r="F30" s="12"/>
      <c r="G30" s="110" t="s">
        <v>30</v>
      </c>
      <c r="H30" s="12"/>
      <c r="I30" s="110" t="s">
        <v>47</v>
      </c>
      <c r="J30" s="12"/>
      <c r="K30" s="111" t="s">
        <v>11</v>
      </c>
      <c r="L30" s="12"/>
      <c r="M30" s="112" t="s">
        <v>6</v>
      </c>
      <c r="N30" s="12"/>
      <c r="O30" s="112" t="s">
        <v>10</v>
      </c>
      <c r="P30" s="13"/>
      <c r="Q30" s="14"/>
      <c r="R30" s="11">
        <f ca="1">INDIRECT("'Score Sheets'!AM"&amp;MATCH($BH30,'Score Sheets'!$AM:$AM,0)+8)</f>
        <v>12</v>
      </c>
      <c r="S30" s="12"/>
      <c r="T30" s="11">
        <f ca="1">INDIRECT("'Score Sheets'!AO"&amp;MATCH($BH30,'Score Sheets'!$AM:$AM,0)+8)</f>
        <v>2</v>
      </c>
      <c r="U30" s="12"/>
      <c r="V30" s="11">
        <f ca="1">INDIRECT("'Score Sheets'!AK"&amp;MATCH($BH30,'Score Sheets'!$AM:$AM,0)+8)</f>
        <v>91</v>
      </c>
      <c r="W30" s="13"/>
      <c r="X30" s="14"/>
      <c r="Y30" s="11">
        <f ca="1">INDIRECT("'Score Sheets'!AM"&amp;MATCH($BH30,'Score Sheets'!$AM:$AM,0)+10)</f>
        <v>12</v>
      </c>
      <c r="Z30" s="12"/>
      <c r="AA30" s="11">
        <f ca="1">INDIRECT("'Score Sheets'!AO"&amp;MATCH($BH30,'Score Sheets'!$AM:$AM,0)+10)</f>
        <v>3</v>
      </c>
      <c r="AB30" s="12"/>
      <c r="AC30" s="11">
        <f ca="1">INDIRECT("'Score Sheets'!AK"&amp;MATCH($BH30,'Score Sheets'!$AM:$AM,0)+10)</f>
        <v>93</v>
      </c>
      <c r="AD30" s="13"/>
      <c r="AE30" s="14"/>
      <c r="AF30" s="11">
        <f ca="1">INDIRECT("'Score Sheets'!AM"&amp;MATCH($BH30,'Score Sheets'!$AM:$AM,0)+12)</f>
        <v>12</v>
      </c>
      <c r="AG30" s="12"/>
      <c r="AH30" s="11">
        <f ca="1">INDIRECT("'Score Sheets'!AO"&amp;MATCH($BH30,'Score Sheets'!$AM:$AM,0)+12)</f>
        <v>0</v>
      </c>
      <c r="AI30" s="12"/>
      <c r="AJ30" s="11">
        <f ca="1">INDIRECT("'Score Sheets'!AK"&amp;MATCH($BH30,'Score Sheets'!$AM:$AM,0)+12)</f>
        <v>80</v>
      </c>
      <c r="AK30" s="13"/>
      <c r="AL30" s="14"/>
      <c r="AM30" s="11">
        <f ca="1">INDIRECT("'Score Sheets'!AM"&amp;MATCH($BH30,'Score Sheets'!$AM:$AM,0)+14)</f>
        <v>12</v>
      </c>
      <c r="AN30" s="12"/>
      <c r="AO30" s="11">
        <f ca="1">INDIRECT("'Score Sheets'!AO"&amp;MATCH($BH30,'Score Sheets'!$AM:$AM,0)+14)</f>
        <v>2</v>
      </c>
      <c r="AP30" s="12"/>
      <c r="AQ30" s="11">
        <f ca="1">INDIRECT("'Score Sheets'!AK"&amp;MATCH($BH30,'Score Sheets'!$AM:$AM,0)+14)</f>
        <v>93</v>
      </c>
      <c r="AR30" s="13"/>
      <c r="AS30" s="14"/>
      <c r="AT30" s="11">
        <f ca="1">INDIRECT("'Score Sheets'!AM"&amp;MATCH($BH30,'Score Sheets'!$AM:$AM,0)+16)</f>
        <v>12</v>
      </c>
      <c r="AU30" s="12"/>
      <c r="AV30" s="11">
        <f ca="1">INDIRECT("'Score Sheets'!AO"&amp;MATCH($BH30,'Score Sheets'!$AM:$AM,0)+16)</f>
        <v>2</v>
      </c>
      <c r="AW30" s="12"/>
      <c r="AX30" s="11">
        <f ca="1">INDIRECT("'Score Sheets'!AK"&amp;MATCH($BH30,'Score Sheets'!$AM:$AM,0)+16)</f>
        <v>90</v>
      </c>
      <c r="AY30" s="13"/>
      <c r="AZ30" s="14"/>
      <c r="BA30" s="11">
        <f>R30+Y30+AF30+AM30+AT30</f>
        <v>60</v>
      </c>
      <c r="BB30" s="12"/>
      <c r="BC30" s="11">
        <f>T30+AA30+AH30+AO30+AV30</f>
        <v>9</v>
      </c>
      <c r="BD30" s="12"/>
      <c r="BE30" s="113">
        <f>V30+AC30+AJ30+AQ30+AX30</f>
        <v>447</v>
      </c>
      <c r="BF30" s="13"/>
      <c r="BH30" s="114" t="s">
        <v>76</v>
      </c>
    </row>
    <row r="31" spans="2:60" ht="2.25" customHeight="1">
      <c r="B31" s="14"/>
      <c r="C31" s="115"/>
      <c r="D31" s="12"/>
      <c r="E31" s="12"/>
      <c r="F31" s="12"/>
      <c r="G31" s="12"/>
      <c r="H31" s="12"/>
      <c r="I31" s="12"/>
      <c r="J31" s="12"/>
      <c r="K31" s="12"/>
      <c r="L31" s="12"/>
      <c r="M31" s="118"/>
      <c r="N31" s="12"/>
      <c r="O31" s="118"/>
      <c r="P31" s="13"/>
      <c r="Q31" s="14"/>
      <c r="R31" s="12"/>
      <c r="S31" s="12"/>
      <c r="T31" s="12"/>
      <c r="U31" s="12"/>
      <c r="V31" s="12"/>
      <c r="W31" s="13"/>
      <c r="X31" s="14"/>
      <c r="Y31" s="12"/>
      <c r="Z31" s="12"/>
      <c r="AA31" s="12"/>
      <c r="AB31" s="12"/>
      <c r="AC31" s="12"/>
      <c r="AD31" s="13"/>
      <c r="AE31" s="14"/>
      <c r="AF31" s="12"/>
      <c r="AG31" s="12"/>
      <c r="AH31" s="12"/>
      <c r="AI31" s="12"/>
      <c r="AJ31" s="12"/>
      <c r="AK31" s="13"/>
      <c r="AL31" s="14"/>
      <c r="AM31" s="12"/>
      <c r="AN31" s="12"/>
      <c r="AO31" s="12"/>
      <c r="AP31" s="12"/>
      <c r="AQ31" s="12"/>
      <c r="AR31" s="13"/>
      <c r="AS31" s="14"/>
      <c r="AT31" s="12"/>
      <c r="AU31" s="12"/>
      <c r="AV31" s="12"/>
      <c r="AW31" s="12"/>
      <c r="AX31" s="12"/>
      <c r="AY31" s="13"/>
      <c r="AZ31" s="14"/>
      <c r="BA31" s="12"/>
      <c r="BB31" s="12"/>
      <c r="BC31" s="12"/>
      <c r="BD31" s="12"/>
      <c r="BE31" s="12"/>
      <c r="BF31" s="13"/>
      <c r="BH31" s="114"/>
    </row>
    <row r="32" spans="2:60" ht="16.5">
      <c r="B32" s="14"/>
      <c r="C32" s="119"/>
      <c r="D32" s="12"/>
      <c r="E32" s="11" t="s">
        <v>1</v>
      </c>
      <c r="F32" s="12"/>
      <c r="G32" s="116" t="s">
        <v>22</v>
      </c>
      <c r="H32" s="12"/>
      <c r="I32" s="116" t="s">
        <v>23</v>
      </c>
      <c r="J32" s="12"/>
      <c r="K32" s="117" t="s">
        <v>49</v>
      </c>
      <c r="L32" s="12"/>
      <c r="M32" s="112" t="s">
        <v>5</v>
      </c>
      <c r="N32" s="12"/>
      <c r="O32" s="112" t="s">
        <v>10</v>
      </c>
      <c r="P32" s="13"/>
      <c r="Q32" s="14"/>
      <c r="R32" s="11">
        <f ca="1">INDIRECT("'Score Sheets'!AM"&amp;MATCH($BH32,'Score Sheets'!$AM:$AM,0)+8)</f>
        <v>12</v>
      </c>
      <c r="S32" s="12"/>
      <c r="T32" s="11">
        <f ca="1">INDIRECT("'Score Sheets'!AO"&amp;MATCH($BH32,'Score Sheets'!$AM:$AM,0)+8)</f>
        <v>2</v>
      </c>
      <c r="U32" s="12"/>
      <c r="V32" s="11">
        <f ca="1">INDIRECT("'Score Sheets'!AK"&amp;MATCH($BH32,'Score Sheets'!$AM:$AM,0)+8)</f>
        <v>109</v>
      </c>
      <c r="W32" s="13"/>
      <c r="X32" s="14"/>
      <c r="Y32" s="11">
        <f ca="1">INDIRECT("'Score Sheets'!AM"&amp;MATCH($BH32,'Score Sheets'!$AM:$AM,0)+10)</f>
        <v>12</v>
      </c>
      <c r="Z32" s="12"/>
      <c r="AA32" s="11">
        <f ca="1">INDIRECT("'Score Sheets'!AO"&amp;MATCH($BH32,'Score Sheets'!$AM:$AM,0)+10)</f>
        <v>3</v>
      </c>
      <c r="AB32" s="12"/>
      <c r="AC32" s="11">
        <f ca="1">INDIRECT("'Score Sheets'!AK"&amp;MATCH($BH32,'Score Sheets'!$AM:$AM,0)+10)</f>
        <v>108</v>
      </c>
      <c r="AD32" s="13"/>
      <c r="AE32" s="14"/>
      <c r="AF32" s="11">
        <f ca="1">INDIRECT("'Score Sheets'!AM"&amp;MATCH($BH32,'Score Sheets'!$AM:$AM,0)+12)</f>
        <v>12</v>
      </c>
      <c r="AG32" s="12"/>
      <c r="AH32" s="11">
        <f ca="1">INDIRECT("'Score Sheets'!AO"&amp;MATCH($BH32,'Score Sheets'!$AM:$AM,0)+12)</f>
        <v>4</v>
      </c>
      <c r="AI32" s="12"/>
      <c r="AJ32" s="11">
        <f ca="1">INDIRECT("'Score Sheets'!AK"&amp;MATCH($BH32,'Score Sheets'!$AM:$AM,0)+12)</f>
        <v>107</v>
      </c>
      <c r="AK32" s="13"/>
      <c r="AL32" s="14"/>
      <c r="AM32" s="11">
        <f ca="1">INDIRECT("'Score Sheets'!AM"&amp;MATCH($BH32,'Score Sheets'!$AM:$AM,0)+14)</f>
        <v>12</v>
      </c>
      <c r="AN32" s="12"/>
      <c r="AO32" s="11">
        <f ca="1">INDIRECT("'Score Sheets'!AO"&amp;MATCH($BH32,'Score Sheets'!$AM:$AM,0)+14)</f>
        <v>7</v>
      </c>
      <c r="AP32" s="12"/>
      <c r="AQ32" s="11">
        <f ca="1">INDIRECT("'Score Sheets'!AK"&amp;MATCH($BH32,'Score Sheets'!$AM:$AM,0)+14)</f>
        <v>112</v>
      </c>
      <c r="AR32" s="13"/>
      <c r="AS32" s="14"/>
      <c r="AT32" s="11">
        <f ca="1">INDIRECT("'Score Sheets'!AM"&amp;MATCH($BH32,'Score Sheets'!$AM:$AM,0)+16)</f>
        <v>12</v>
      </c>
      <c r="AU32" s="12"/>
      <c r="AV32" s="11">
        <f ca="1">INDIRECT("'Score Sheets'!AO"&amp;MATCH($BH32,'Score Sheets'!$AM:$AM,0)+16)</f>
        <v>3</v>
      </c>
      <c r="AW32" s="12"/>
      <c r="AX32" s="11">
        <f ca="1">INDIRECT("'Score Sheets'!AK"&amp;MATCH($BH32,'Score Sheets'!$AM:$AM,0)+16)</f>
        <v>107</v>
      </c>
      <c r="AY32" s="13"/>
      <c r="AZ32" s="14"/>
      <c r="BA32" s="11">
        <f>R32+Y32+AF32+AM32+AT32</f>
        <v>60</v>
      </c>
      <c r="BB32" s="12"/>
      <c r="BC32" s="11">
        <f>T32+AA32+AH32+AO32+AV32</f>
        <v>19</v>
      </c>
      <c r="BD32" s="12"/>
      <c r="BE32" s="113">
        <f>V32+AC32+AJ32+AQ32+AX32</f>
        <v>543</v>
      </c>
      <c r="BF32" s="13"/>
      <c r="BH32" s="114" t="s">
        <v>77</v>
      </c>
    </row>
    <row r="33" spans="2:60" ht="2.25" customHeight="1">
      <c r="B33" s="2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20"/>
      <c r="N33" s="19"/>
      <c r="O33" s="120"/>
      <c r="P33" s="20"/>
      <c r="Q33" s="21"/>
      <c r="R33" s="19"/>
      <c r="S33" s="19"/>
      <c r="T33" s="19"/>
      <c r="U33" s="19"/>
      <c r="V33" s="19"/>
      <c r="W33" s="20"/>
      <c r="X33" s="21"/>
      <c r="Y33" s="19"/>
      <c r="Z33" s="19"/>
      <c r="AA33" s="19"/>
      <c r="AB33" s="19"/>
      <c r="AC33" s="19"/>
      <c r="AD33" s="20"/>
      <c r="AE33" s="21"/>
      <c r="AF33" s="19"/>
      <c r="AG33" s="19"/>
      <c r="AH33" s="19"/>
      <c r="AI33" s="19"/>
      <c r="AJ33" s="19"/>
      <c r="AK33" s="20"/>
      <c r="AL33" s="21"/>
      <c r="AM33" s="19"/>
      <c r="AN33" s="19"/>
      <c r="AO33" s="19"/>
      <c r="AP33" s="19"/>
      <c r="AQ33" s="19"/>
      <c r="AR33" s="20"/>
      <c r="AS33" s="21"/>
      <c r="AT33" s="19"/>
      <c r="AU33" s="19"/>
      <c r="AV33" s="19"/>
      <c r="AW33" s="19"/>
      <c r="AX33" s="19"/>
      <c r="AY33" s="20"/>
      <c r="AZ33" s="21"/>
      <c r="BA33" s="19"/>
      <c r="BB33" s="19"/>
      <c r="BC33" s="19"/>
      <c r="BD33" s="19"/>
      <c r="BE33" s="19"/>
      <c r="BF33" s="20"/>
      <c r="BH33" s="114"/>
    </row>
    <row r="34" spans="2:60" ht="2.25" customHeight="1">
      <c r="B34" s="24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121"/>
      <c r="N34" s="22"/>
      <c r="O34" s="121"/>
      <c r="P34" s="108"/>
      <c r="Q34" s="24"/>
      <c r="R34" s="22"/>
      <c r="S34" s="22"/>
      <c r="T34" s="22"/>
      <c r="U34" s="22"/>
      <c r="V34" s="22"/>
      <c r="W34" s="23"/>
      <c r="X34" s="24"/>
      <c r="Y34" s="22"/>
      <c r="Z34" s="22"/>
      <c r="AA34" s="22"/>
      <c r="AB34" s="22"/>
      <c r="AC34" s="22"/>
      <c r="AD34" s="23"/>
      <c r="AE34" s="24"/>
      <c r="AF34" s="22"/>
      <c r="AG34" s="22"/>
      <c r="AH34" s="22"/>
      <c r="AI34" s="22"/>
      <c r="AJ34" s="22"/>
      <c r="AK34" s="23"/>
      <c r="AL34" s="24"/>
      <c r="AM34" s="22"/>
      <c r="AN34" s="22"/>
      <c r="AO34" s="22"/>
      <c r="AP34" s="22"/>
      <c r="AQ34" s="22"/>
      <c r="AR34" s="23"/>
      <c r="AS34" s="24"/>
      <c r="AT34" s="22"/>
      <c r="AU34" s="22"/>
      <c r="AV34" s="22"/>
      <c r="AW34" s="22"/>
      <c r="AX34" s="22"/>
      <c r="AY34" s="23"/>
      <c r="AZ34" s="24"/>
      <c r="BA34" s="22"/>
      <c r="BB34" s="22"/>
      <c r="BC34" s="22"/>
      <c r="BD34" s="22"/>
      <c r="BE34" s="22"/>
      <c r="BF34" s="23"/>
      <c r="BH34" s="114"/>
    </row>
    <row r="35" spans="2:60" ht="16.5">
      <c r="B35" s="14"/>
      <c r="C35" s="109">
        <v>4</v>
      </c>
      <c r="D35" s="12"/>
      <c r="E35" s="11" t="s">
        <v>3</v>
      </c>
      <c r="F35" s="12"/>
      <c r="G35" s="110" t="s">
        <v>28</v>
      </c>
      <c r="H35" s="12"/>
      <c r="I35" s="110" t="s">
        <v>113</v>
      </c>
      <c r="J35" s="12"/>
      <c r="K35" s="111" t="s">
        <v>11</v>
      </c>
      <c r="L35" s="12"/>
      <c r="M35" s="112" t="s">
        <v>6</v>
      </c>
      <c r="N35" s="12"/>
      <c r="O35" s="112" t="s">
        <v>10</v>
      </c>
      <c r="P35" s="13"/>
      <c r="Q35" s="14"/>
      <c r="R35" s="11">
        <f ca="1">INDIRECT("'Score Sheets'!AM"&amp;MATCH($BH35,'Score Sheets'!$AM:$AM,0)+8)</f>
        <v>12</v>
      </c>
      <c r="S35" s="12"/>
      <c r="T35" s="11">
        <f ca="1">INDIRECT("'Score Sheets'!AO"&amp;MATCH($BH35,'Score Sheets'!$AM:$AM,0)+8)</f>
        <v>3</v>
      </c>
      <c r="U35" s="12"/>
      <c r="V35" s="11">
        <f ca="1">INDIRECT("'Score Sheets'!AK"&amp;MATCH($BH35,'Score Sheets'!$AM:$AM,0)+8)</f>
        <v>98</v>
      </c>
      <c r="W35" s="13"/>
      <c r="X35" s="14"/>
      <c r="Y35" s="11">
        <f ca="1">INDIRECT("'Score Sheets'!AM"&amp;MATCH($BH35,'Score Sheets'!$AM:$AM,0)+10)</f>
        <v>12</v>
      </c>
      <c r="Z35" s="12"/>
      <c r="AA35" s="11">
        <f ca="1">INDIRECT("'Score Sheets'!AO"&amp;MATCH($BH35,'Score Sheets'!$AM:$AM,0)+10)</f>
        <v>3</v>
      </c>
      <c r="AB35" s="12"/>
      <c r="AC35" s="11">
        <f ca="1">INDIRECT("'Score Sheets'!AK"&amp;MATCH($BH35,'Score Sheets'!$AM:$AM,0)+10)</f>
        <v>98</v>
      </c>
      <c r="AD35" s="13"/>
      <c r="AE35" s="14"/>
      <c r="AF35" s="11">
        <f ca="1">INDIRECT("'Score Sheets'!AM"&amp;MATCH($BH35,'Score Sheets'!$AM:$AM,0)+12)</f>
        <v>12</v>
      </c>
      <c r="AG35" s="12"/>
      <c r="AH35" s="11">
        <f ca="1">INDIRECT("'Score Sheets'!AO"&amp;MATCH($BH35,'Score Sheets'!$AM:$AM,0)+12)</f>
        <v>3</v>
      </c>
      <c r="AI35" s="12"/>
      <c r="AJ35" s="11">
        <f ca="1">INDIRECT("'Score Sheets'!AK"&amp;MATCH($BH35,'Score Sheets'!$AM:$AM,0)+12)</f>
        <v>103</v>
      </c>
      <c r="AK35" s="13"/>
      <c r="AL35" s="14"/>
      <c r="AM35" s="11">
        <f ca="1">INDIRECT("'Score Sheets'!AM"&amp;MATCH($BH35,'Score Sheets'!$AM:$AM,0)+14)</f>
        <v>12</v>
      </c>
      <c r="AN35" s="12"/>
      <c r="AO35" s="11">
        <f ca="1">INDIRECT("'Score Sheets'!AO"&amp;MATCH($BH35,'Score Sheets'!$AM:$AM,0)+14)</f>
        <v>6</v>
      </c>
      <c r="AP35" s="12"/>
      <c r="AQ35" s="11">
        <f ca="1">INDIRECT("'Score Sheets'!AK"&amp;MATCH($BH35,'Score Sheets'!$AM:$AM,0)+14)</f>
        <v>114</v>
      </c>
      <c r="AR35" s="13"/>
      <c r="AS35" s="14"/>
      <c r="AT35" s="11">
        <f ca="1">INDIRECT("'Score Sheets'!AM"&amp;MATCH($BH35,'Score Sheets'!$AM:$AM,0)+16)</f>
        <v>12</v>
      </c>
      <c r="AU35" s="12"/>
      <c r="AV35" s="11">
        <f ca="1">INDIRECT("'Score Sheets'!AO"&amp;MATCH($BH35,'Score Sheets'!$AM:$AM,0)+16)</f>
        <v>5</v>
      </c>
      <c r="AW35" s="12"/>
      <c r="AX35" s="11">
        <f ca="1">INDIRECT("'Score Sheets'!AK"&amp;MATCH($BH35,'Score Sheets'!$AM:$AM,0)+16)</f>
        <v>107</v>
      </c>
      <c r="AY35" s="13"/>
      <c r="AZ35" s="14"/>
      <c r="BA35" s="11">
        <f>R35+Y35+AF35+AM35+AT35</f>
        <v>60</v>
      </c>
      <c r="BB35" s="12"/>
      <c r="BC35" s="11">
        <f>T35+AA35+AH35+AO35+AV35</f>
        <v>20</v>
      </c>
      <c r="BD35" s="12"/>
      <c r="BE35" s="113">
        <f>V35+AC35+AJ35+AQ35+AX35</f>
        <v>520</v>
      </c>
      <c r="BF35" s="13"/>
      <c r="BH35" s="114" t="s">
        <v>78</v>
      </c>
    </row>
    <row r="36" spans="2:60" ht="2.25" customHeight="1">
      <c r="B36" s="14"/>
      <c r="C36" s="115"/>
      <c r="D36" s="12"/>
      <c r="E36" s="12"/>
      <c r="F36" s="12"/>
      <c r="G36" s="12"/>
      <c r="H36" s="12"/>
      <c r="I36" s="12"/>
      <c r="J36" s="12"/>
      <c r="K36" s="12"/>
      <c r="L36" s="12"/>
      <c r="M36" s="118"/>
      <c r="N36" s="12"/>
      <c r="O36" s="118"/>
      <c r="P36" s="13"/>
      <c r="Q36" s="14"/>
      <c r="R36" s="12"/>
      <c r="S36" s="12"/>
      <c r="T36" s="12"/>
      <c r="U36" s="12"/>
      <c r="V36" s="12"/>
      <c r="W36" s="13"/>
      <c r="X36" s="14"/>
      <c r="Y36" s="12"/>
      <c r="Z36" s="12"/>
      <c r="AA36" s="12"/>
      <c r="AB36" s="12"/>
      <c r="AC36" s="12"/>
      <c r="AD36" s="13"/>
      <c r="AE36" s="14"/>
      <c r="AF36" s="12"/>
      <c r="AG36" s="12"/>
      <c r="AH36" s="12"/>
      <c r="AI36" s="12"/>
      <c r="AJ36" s="12"/>
      <c r="AK36" s="13"/>
      <c r="AL36" s="14"/>
      <c r="AM36" s="12"/>
      <c r="AN36" s="12"/>
      <c r="AO36" s="12"/>
      <c r="AP36" s="12"/>
      <c r="AQ36" s="12"/>
      <c r="AR36" s="13"/>
      <c r="AS36" s="14"/>
      <c r="AT36" s="12"/>
      <c r="AU36" s="12"/>
      <c r="AV36" s="12"/>
      <c r="AW36" s="12"/>
      <c r="AX36" s="12"/>
      <c r="AY36" s="13"/>
      <c r="AZ36" s="14"/>
      <c r="BA36" s="12"/>
      <c r="BB36" s="12"/>
      <c r="BC36" s="12"/>
      <c r="BD36" s="12"/>
      <c r="BE36" s="12"/>
      <c r="BF36" s="13"/>
      <c r="BH36" s="114"/>
    </row>
    <row r="37" spans="2:60" ht="16.5">
      <c r="B37" s="14"/>
      <c r="C37" s="115"/>
      <c r="D37" s="12"/>
      <c r="E37" s="11" t="s">
        <v>4</v>
      </c>
      <c r="F37" s="12"/>
      <c r="G37" s="116" t="s">
        <v>20</v>
      </c>
      <c r="H37" s="12"/>
      <c r="I37" s="116" t="s">
        <v>21</v>
      </c>
      <c r="J37" s="12"/>
      <c r="K37" s="117" t="s">
        <v>49</v>
      </c>
      <c r="L37" s="12"/>
      <c r="M37" s="112" t="s">
        <v>5</v>
      </c>
      <c r="N37" s="12"/>
      <c r="O37" s="112" t="s">
        <v>10</v>
      </c>
      <c r="P37" s="13"/>
      <c r="Q37" s="14"/>
      <c r="R37" s="11">
        <f ca="1">INDIRECT("'Score Sheets'!AM"&amp;MATCH($BH37,'Score Sheets'!$AM:$AM,0)+8)</f>
        <v>12</v>
      </c>
      <c r="S37" s="12"/>
      <c r="T37" s="11">
        <f ca="1">INDIRECT("'Score Sheets'!AO"&amp;MATCH($BH37,'Score Sheets'!$AM:$AM,0)+8)</f>
        <v>3</v>
      </c>
      <c r="U37" s="12"/>
      <c r="V37" s="11">
        <f ca="1">INDIRECT("'Score Sheets'!AK"&amp;MATCH($BH37,'Score Sheets'!$AM:$AM,0)+8)</f>
        <v>102</v>
      </c>
      <c r="W37" s="13"/>
      <c r="X37" s="14"/>
      <c r="Y37" s="11">
        <f ca="1">INDIRECT("'Score Sheets'!AM"&amp;MATCH($BH37,'Score Sheets'!$AM:$AM,0)+10)</f>
        <v>12</v>
      </c>
      <c r="Z37" s="12"/>
      <c r="AA37" s="11">
        <f ca="1">INDIRECT("'Score Sheets'!AO"&amp;MATCH($BH37,'Score Sheets'!$AM:$AM,0)+10)</f>
        <v>0</v>
      </c>
      <c r="AB37" s="12"/>
      <c r="AC37" s="11">
        <f ca="1">INDIRECT("'Score Sheets'!AK"&amp;MATCH($BH37,'Score Sheets'!$AM:$AM,0)+10)</f>
        <v>96</v>
      </c>
      <c r="AD37" s="13"/>
      <c r="AE37" s="14"/>
      <c r="AF37" s="11">
        <f ca="1">INDIRECT("'Score Sheets'!AM"&amp;MATCH($BH37,'Score Sheets'!$AM:$AM,0)+12)</f>
        <v>12</v>
      </c>
      <c r="AG37" s="12"/>
      <c r="AH37" s="11">
        <f ca="1">INDIRECT("'Score Sheets'!AO"&amp;MATCH($BH37,'Score Sheets'!$AM:$AM,0)+12)</f>
        <v>4</v>
      </c>
      <c r="AI37" s="12"/>
      <c r="AJ37" s="11">
        <f ca="1">INDIRECT("'Score Sheets'!AK"&amp;MATCH($BH37,'Score Sheets'!$AM:$AM,0)+12)</f>
        <v>105</v>
      </c>
      <c r="AK37" s="13"/>
      <c r="AL37" s="14"/>
      <c r="AM37" s="11">
        <f ca="1">INDIRECT("'Score Sheets'!AM"&amp;MATCH($BH37,'Score Sheets'!$AM:$AM,0)+14)</f>
        <v>12</v>
      </c>
      <c r="AN37" s="12"/>
      <c r="AO37" s="11">
        <f ca="1">INDIRECT("'Score Sheets'!AO"&amp;MATCH($BH37,'Score Sheets'!$AM:$AM,0)+14)</f>
        <v>3</v>
      </c>
      <c r="AP37" s="12"/>
      <c r="AQ37" s="11">
        <f ca="1">INDIRECT("'Score Sheets'!AK"&amp;MATCH($BH37,'Score Sheets'!$AM:$AM,0)+14)</f>
        <v>103</v>
      </c>
      <c r="AR37" s="13"/>
      <c r="AS37" s="14"/>
      <c r="AT37" s="11">
        <f ca="1">INDIRECT("'Score Sheets'!AM"&amp;MATCH($BH37,'Score Sheets'!$AM:$AM,0)+16)</f>
        <v>12</v>
      </c>
      <c r="AU37" s="12"/>
      <c r="AV37" s="11">
        <f ca="1">INDIRECT("'Score Sheets'!AO"&amp;MATCH($BH37,'Score Sheets'!$AM:$AM,0)+16)</f>
        <v>4</v>
      </c>
      <c r="AW37" s="12"/>
      <c r="AX37" s="11">
        <f ca="1">INDIRECT("'Score Sheets'!AK"&amp;MATCH($BH37,'Score Sheets'!$AM:$AM,0)+16)</f>
        <v>105</v>
      </c>
      <c r="AY37" s="13"/>
      <c r="AZ37" s="14"/>
      <c r="BA37" s="11">
        <f>R37+Y37+AF37+AM37+AT37</f>
        <v>60</v>
      </c>
      <c r="BB37" s="12"/>
      <c r="BC37" s="11">
        <f>T37+AA37+AH37+AO37+AV37</f>
        <v>14</v>
      </c>
      <c r="BD37" s="12"/>
      <c r="BE37" s="113">
        <f>V37+AC37+AJ37+AQ37+AX37</f>
        <v>511</v>
      </c>
      <c r="BF37" s="13"/>
      <c r="BH37" s="114" t="s">
        <v>79</v>
      </c>
    </row>
    <row r="38" spans="2:60" ht="2.25" customHeight="1">
      <c r="B38" s="14"/>
      <c r="C38" s="115"/>
      <c r="D38" s="12"/>
      <c r="E38" s="12"/>
      <c r="F38" s="12"/>
      <c r="G38" s="12"/>
      <c r="H38" s="12"/>
      <c r="I38" s="12"/>
      <c r="J38" s="12"/>
      <c r="K38" s="12"/>
      <c r="L38" s="12"/>
      <c r="M38" s="118"/>
      <c r="N38" s="12"/>
      <c r="O38" s="118"/>
      <c r="P38" s="13"/>
      <c r="Q38" s="14"/>
      <c r="R38" s="12"/>
      <c r="S38" s="12"/>
      <c r="T38" s="12"/>
      <c r="U38" s="12"/>
      <c r="V38" s="12"/>
      <c r="W38" s="13"/>
      <c r="X38" s="14"/>
      <c r="Y38" s="12"/>
      <c r="Z38" s="12"/>
      <c r="AA38" s="12"/>
      <c r="AB38" s="12"/>
      <c r="AC38" s="12"/>
      <c r="AD38" s="13"/>
      <c r="AE38" s="14"/>
      <c r="AF38" s="12"/>
      <c r="AG38" s="12"/>
      <c r="AH38" s="12"/>
      <c r="AI38" s="12"/>
      <c r="AJ38" s="12"/>
      <c r="AK38" s="13"/>
      <c r="AL38" s="14"/>
      <c r="AM38" s="12"/>
      <c r="AN38" s="12"/>
      <c r="AO38" s="12"/>
      <c r="AP38" s="12"/>
      <c r="AQ38" s="12"/>
      <c r="AR38" s="13"/>
      <c r="AS38" s="14"/>
      <c r="AT38" s="12"/>
      <c r="AU38" s="12"/>
      <c r="AV38" s="12"/>
      <c r="AW38" s="12"/>
      <c r="AX38" s="12"/>
      <c r="AY38" s="13"/>
      <c r="AZ38" s="14"/>
      <c r="BA38" s="12"/>
      <c r="BB38" s="12"/>
      <c r="BC38" s="12"/>
      <c r="BD38" s="12"/>
      <c r="BE38" s="12"/>
      <c r="BF38" s="13"/>
      <c r="BH38" s="114"/>
    </row>
    <row r="39" spans="2:60" ht="16.5">
      <c r="B39" s="14"/>
      <c r="C39" s="115"/>
      <c r="D39" s="12"/>
      <c r="E39" s="11" t="s">
        <v>0</v>
      </c>
      <c r="F39" s="12"/>
      <c r="G39" s="110" t="s">
        <v>37</v>
      </c>
      <c r="H39" s="12"/>
      <c r="I39" s="110" t="s">
        <v>45</v>
      </c>
      <c r="J39" s="12"/>
      <c r="K39" s="111" t="s">
        <v>11</v>
      </c>
      <c r="L39" s="12"/>
      <c r="M39" s="112" t="s">
        <v>5</v>
      </c>
      <c r="N39" s="12"/>
      <c r="O39" s="112" t="s">
        <v>10</v>
      </c>
      <c r="P39" s="13"/>
      <c r="Q39" s="14"/>
      <c r="R39" s="11">
        <f ca="1">INDIRECT("'Score Sheets'!AM"&amp;MATCH($BH39,'Score Sheets'!$AM:$AM,0)+8)</f>
        <v>12</v>
      </c>
      <c r="S39" s="12"/>
      <c r="T39" s="11">
        <f ca="1">INDIRECT("'Score Sheets'!AO"&amp;MATCH($BH39,'Score Sheets'!$AM:$AM,0)+8)</f>
        <v>3</v>
      </c>
      <c r="U39" s="12"/>
      <c r="V39" s="11">
        <f ca="1">INDIRECT("'Score Sheets'!AK"&amp;MATCH($BH39,'Score Sheets'!$AM:$AM,0)+8)</f>
        <v>103</v>
      </c>
      <c r="W39" s="13"/>
      <c r="X39" s="14"/>
      <c r="Y39" s="11">
        <f ca="1">INDIRECT("'Score Sheets'!AM"&amp;MATCH($BH39,'Score Sheets'!$AM:$AM,0)+10)</f>
        <v>12</v>
      </c>
      <c r="Z39" s="12"/>
      <c r="AA39" s="11">
        <f ca="1">INDIRECT("'Score Sheets'!AO"&amp;MATCH($BH39,'Score Sheets'!$AM:$AM,0)+10)</f>
        <v>4</v>
      </c>
      <c r="AB39" s="12"/>
      <c r="AC39" s="11">
        <f ca="1">INDIRECT("'Score Sheets'!AK"&amp;MATCH($BH39,'Score Sheets'!$AM:$AM,0)+10)</f>
        <v>108</v>
      </c>
      <c r="AD39" s="13"/>
      <c r="AE39" s="14"/>
      <c r="AF39" s="11">
        <f ca="1">INDIRECT("'Score Sheets'!AM"&amp;MATCH($BH39,'Score Sheets'!$AM:$AM,0)+12)</f>
        <v>12</v>
      </c>
      <c r="AG39" s="12"/>
      <c r="AH39" s="11">
        <f ca="1">INDIRECT("'Score Sheets'!AO"&amp;MATCH($BH39,'Score Sheets'!$AM:$AM,0)+12)</f>
        <v>4</v>
      </c>
      <c r="AI39" s="12"/>
      <c r="AJ39" s="11">
        <f ca="1">INDIRECT("'Score Sheets'!AK"&amp;MATCH($BH39,'Score Sheets'!$AM:$AM,0)+12)</f>
        <v>107</v>
      </c>
      <c r="AK39" s="13"/>
      <c r="AL39" s="14"/>
      <c r="AM39" s="11">
        <f ca="1">INDIRECT("'Score Sheets'!AM"&amp;MATCH($BH39,'Score Sheets'!$AM:$AM,0)+14)</f>
        <v>12</v>
      </c>
      <c r="AN39" s="12"/>
      <c r="AO39" s="11">
        <f ca="1">INDIRECT("'Score Sheets'!AO"&amp;MATCH($BH39,'Score Sheets'!$AM:$AM,0)+14)</f>
        <v>5</v>
      </c>
      <c r="AP39" s="12"/>
      <c r="AQ39" s="11">
        <f ca="1">INDIRECT("'Score Sheets'!AK"&amp;MATCH($BH39,'Score Sheets'!$AM:$AM,0)+14)</f>
        <v>105</v>
      </c>
      <c r="AR39" s="13"/>
      <c r="AS39" s="14"/>
      <c r="AT39" s="11">
        <f ca="1">INDIRECT("'Score Sheets'!AM"&amp;MATCH($BH39,'Score Sheets'!$AM:$AM,0)+16)</f>
        <v>12</v>
      </c>
      <c r="AU39" s="12"/>
      <c r="AV39" s="11">
        <f ca="1">INDIRECT("'Score Sheets'!AO"&amp;MATCH($BH39,'Score Sheets'!$AM:$AM,0)+16)</f>
        <v>2</v>
      </c>
      <c r="AW39" s="12"/>
      <c r="AX39" s="11">
        <f ca="1">INDIRECT("'Score Sheets'!AK"&amp;MATCH($BH39,'Score Sheets'!$AM:$AM,0)+16)</f>
        <v>104</v>
      </c>
      <c r="AY39" s="13"/>
      <c r="AZ39" s="14"/>
      <c r="BA39" s="11">
        <f>R39+Y39+AF39+AM39+AT39</f>
        <v>60</v>
      </c>
      <c r="BB39" s="12"/>
      <c r="BC39" s="11">
        <f>T39+AA39+AH39+AO39+AV39</f>
        <v>18</v>
      </c>
      <c r="BD39" s="12"/>
      <c r="BE39" s="113">
        <f>V39+AC39+AJ39+AQ39+AX39</f>
        <v>527</v>
      </c>
      <c r="BF39" s="13"/>
      <c r="BH39" s="114" t="s">
        <v>80</v>
      </c>
    </row>
    <row r="40" spans="2:60" ht="2.25" customHeight="1">
      <c r="B40" s="14"/>
      <c r="C40" s="115"/>
      <c r="D40" s="12"/>
      <c r="E40" s="12"/>
      <c r="F40" s="12"/>
      <c r="G40" s="12"/>
      <c r="H40" s="12"/>
      <c r="I40" s="12"/>
      <c r="J40" s="12"/>
      <c r="K40" s="12"/>
      <c r="L40" s="12"/>
      <c r="M40" s="118"/>
      <c r="N40" s="12"/>
      <c r="O40" s="118"/>
      <c r="P40" s="13"/>
      <c r="Q40" s="14"/>
      <c r="R40" s="12"/>
      <c r="S40" s="12"/>
      <c r="T40" s="12"/>
      <c r="U40" s="12"/>
      <c r="V40" s="12"/>
      <c r="W40" s="13"/>
      <c r="X40" s="14"/>
      <c r="Y40" s="12"/>
      <c r="Z40" s="12"/>
      <c r="AA40" s="12"/>
      <c r="AB40" s="12"/>
      <c r="AC40" s="12"/>
      <c r="AD40" s="13"/>
      <c r="AE40" s="14"/>
      <c r="AF40" s="12"/>
      <c r="AG40" s="12"/>
      <c r="AH40" s="12"/>
      <c r="AI40" s="12"/>
      <c r="AJ40" s="12"/>
      <c r="AK40" s="13"/>
      <c r="AL40" s="14"/>
      <c r="AM40" s="12"/>
      <c r="AN40" s="12"/>
      <c r="AO40" s="12"/>
      <c r="AP40" s="12"/>
      <c r="AQ40" s="12"/>
      <c r="AR40" s="13"/>
      <c r="AS40" s="14"/>
      <c r="AT40" s="12"/>
      <c r="AU40" s="12"/>
      <c r="AV40" s="12"/>
      <c r="AW40" s="12"/>
      <c r="AX40" s="12"/>
      <c r="AY40" s="13"/>
      <c r="AZ40" s="14"/>
      <c r="BA40" s="12"/>
      <c r="BB40" s="12"/>
      <c r="BC40" s="12"/>
      <c r="BD40" s="12"/>
      <c r="BE40" s="12"/>
      <c r="BF40" s="13"/>
      <c r="BH40" s="114"/>
    </row>
    <row r="41" spans="2:60" ht="16.5">
      <c r="B41" s="14"/>
      <c r="C41" s="119"/>
      <c r="D41" s="12"/>
      <c r="E41" s="11" t="s">
        <v>1</v>
      </c>
      <c r="F41" s="12"/>
      <c r="G41" s="116" t="s">
        <v>123</v>
      </c>
      <c r="H41" s="12"/>
      <c r="I41" s="116" t="s">
        <v>124</v>
      </c>
      <c r="J41" s="12"/>
      <c r="K41" s="117" t="s">
        <v>49</v>
      </c>
      <c r="L41" s="12"/>
      <c r="M41" s="112" t="s">
        <v>6</v>
      </c>
      <c r="N41" s="12"/>
      <c r="O41" s="112" t="s">
        <v>10</v>
      </c>
      <c r="P41" s="13"/>
      <c r="Q41" s="14"/>
      <c r="R41" s="11">
        <f ca="1">INDIRECT("'Score Sheets'!AM"&amp;MATCH($BH41,'Score Sheets'!$AM:$AM,0)+8)</f>
        <v>12</v>
      </c>
      <c r="S41" s="12"/>
      <c r="T41" s="11">
        <f ca="1">INDIRECT("'Score Sheets'!AO"&amp;MATCH($BH41,'Score Sheets'!$AM:$AM,0)+8)</f>
        <v>6</v>
      </c>
      <c r="U41" s="12"/>
      <c r="V41" s="11">
        <f ca="1">INDIRECT("'Score Sheets'!AK"&amp;MATCH($BH41,'Score Sheets'!$AM:$AM,0)+8)</f>
        <v>110</v>
      </c>
      <c r="W41" s="13"/>
      <c r="X41" s="14"/>
      <c r="Y41" s="11">
        <f ca="1">INDIRECT("'Score Sheets'!AM"&amp;MATCH($BH41,'Score Sheets'!$AM:$AM,0)+10)</f>
        <v>12</v>
      </c>
      <c r="Z41" s="12"/>
      <c r="AA41" s="11">
        <f ca="1">INDIRECT("'Score Sheets'!AO"&amp;MATCH($BH41,'Score Sheets'!$AM:$AM,0)+10)</f>
        <v>7</v>
      </c>
      <c r="AB41" s="12"/>
      <c r="AC41" s="11">
        <f ca="1">INDIRECT("'Score Sheets'!AK"&amp;MATCH($BH41,'Score Sheets'!$AM:$AM,0)+10)</f>
        <v>112</v>
      </c>
      <c r="AD41" s="13"/>
      <c r="AE41" s="14"/>
      <c r="AF41" s="11">
        <f ca="1">INDIRECT("'Score Sheets'!AM"&amp;MATCH($BH41,'Score Sheets'!$AM:$AM,0)+12)</f>
        <v>12</v>
      </c>
      <c r="AG41" s="12"/>
      <c r="AH41" s="11">
        <f ca="1">INDIRECT("'Score Sheets'!AO"&amp;MATCH($BH41,'Score Sheets'!$AM:$AM,0)+12)</f>
        <v>6</v>
      </c>
      <c r="AI41" s="12"/>
      <c r="AJ41" s="11">
        <f ca="1">INDIRECT("'Score Sheets'!AK"&amp;MATCH($BH41,'Score Sheets'!$AM:$AM,0)+12)</f>
        <v>114</v>
      </c>
      <c r="AK41" s="13"/>
      <c r="AL41" s="14"/>
      <c r="AM41" s="11">
        <f ca="1">INDIRECT("'Score Sheets'!AM"&amp;MATCH($BH41,'Score Sheets'!$AM:$AM,0)+14)</f>
        <v>12</v>
      </c>
      <c r="AN41" s="12"/>
      <c r="AO41" s="11">
        <f ca="1">INDIRECT("'Score Sheets'!AO"&amp;MATCH($BH41,'Score Sheets'!$AM:$AM,0)+14)</f>
        <v>6</v>
      </c>
      <c r="AP41" s="12"/>
      <c r="AQ41" s="11">
        <f ca="1">INDIRECT("'Score Sheets'!AK"&amp;MATCH($BH41,'Score Sheets'!$AM:$AM,0)+14)</f>
        <v>113</v>
      </c>
      <c r="AR41" s="13"/>
      <c r="AS41" s="14"/>
      <c r="AT41" s="11">
        <f ca="1">INDIRECT("'Score Sheets'!AM"&amp;MATCH($BH41,'Score Sheets'!$AM:$AM,0)+16)</f>
        <v>12</v>
      </c>
      <c r="AU41" s="12"/>
      <c r="AV41" s="11">
        <f ca="1">INDIRECT("'Score Sheets'!AO"&amp;MATCH($BH41,'Score Sheets'!$AM:$AM,0)+16)</f>
        <v>5</v>
      </c>
      <c r="AW41" s="12"/>
      <c r="AX41" s="11">
        <f ca="1">INDIRECT("'Score Sheets'!AK"&amp;MATCH($BH41,'Score Sheets'!$AM:$AM,0)+16)</f>
        <v>110</v>
      </c>
      <c r="AY41" s="13"/>
      <c r="AZ41" s="14"/>
      <c r="BA41" s="11">
        <f>R41+Y41+AF41+AM41+AT41</f>
        <v>60</v>
      </c>
      <c r="BB41" s="12"/>
      <c r="BC41" s="11">
        <f>T41+AA41+AH41+AO41+AV41</f>
        <v>30</v>
      </c>
      <c r="BD41" s="12"/>
      <c r="BE41" s="113">
        <f>V41+AC41+AJ41+AQ41+AX41</f>
        <v>559</v>
      </c>
      <c r="BF41" s="13"/>
      <c r="BH41" s="114" t="s">
        <v>81</v>
      </c>
    </row>
    <row r="42" spans="2:60" ht="2.25" customHeight="1">
      <c r="B42" s="21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20"/>
      <c r="N42" s="19"/>
      <c r="O42" s="120"/>
      <c r="P42" s="20"/>
      <c r="Q42" s="21"/>
      <c r="R42" s="19"/>
      <c r="S42" s="19"/>
      <c r="T42" s="19"/>
      <c r="U42" s="19"/>
      <c r="V42" s="19"/>
      <c r="W42" s="20"/>
      <c r="X42" s="21"/>
      <c r="Y42" s="19"/>
      <c r="Z42" s="19"/>
      <c r="AA42" s="19"/>
      <c r="AB42" s="19"/>
      <c r="AC42" s="19"/>
      <c r="AD42" s="20"/>
      <c r="AE42" s="21"/>
      <c r="AF42" s="19"/>
      <c r="AG42" s="19"/>
      <c r="AH42" s="19"/>
      <c r="AI42" s="19"/>
      <c r="AJ42" s="19"/>
      <c r="AK42" s="20"/>
      <c r="AL42" s="21"/>
      <c r="AM42" s="19"/>
      <c r="AN42" s="19"/>
      <c r="AO42" s="19"/>
      <c r="AP42" s="19"/>
      <c r="AQ42" s="19"/>
      <c r="AR42" s="20"/>
      <c r="AS42" s="21"/>
      <c r="AT42" s="19"/>
      <c r="AU42" s="19"/>
      <c r="AV42" s="19"/>
      <c r="AW42" s="19"/>
      <c r="AX42" s="19"/>
      <c r="AY42" s="20"/>
      <c r="AZ42" s="21"/>
      <c r="BA42" s="19"/>
      <c r="BB42" s="19"/>
      <c r="BC42" s="19"/>
      <c r="BD42" s="19"/>
      <c r="BE42" s="19"/>
      <c r="BF42" s="20"/>
      <c r="BH42" s="114"/>
    </row>
    <row r="43" spans="2:60" ht="2.25" customHeight="1">
      <c r="B43" s="24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121"/>
      <c r="N43" s="22"/>
      <c r="O43" s="121"/>
      <c r="P43" s="108"/>
      <c r="Q43" s="24"/>
      <c r="R43" s="22"/>
      <c r="S43" s="22"/>
      <c r="T43" s="22"/>
      <c r="U43" s="22"/>
      <c r="V43" s="22"/>
      <c r="W43" s="23"/>
      <c r="X43" s="24"/>
      <c r="Y43" s="22"/>
      <c r="Z43" s="22"/>
      <c r="AA43" s="22"/>
      <c r="AB43" s="22"/>
      <c r="AC43" s="22"/>
      <c r="AD43" s="23"/>
      <c r="AE43" s="24"/>
      <c r="AF43" s="22"/>
      <c r="AG43" s="22"/>
      <c r="AH43" s="22"/>
      <c r="AI43" s="22"/>
      <c r="AJ43" s="22"/>
      <c r="AK43" s="23"/>
      <c r="AL43" s="24"/>
      <c r="AM43" s="22"/>
      <c r="AN43" s="22"/>
      <c r="AO43" s="22"/>
      <c r="AP43" s="22"/>
      <c r="AQ43" s="22"/>
      <c r="AR43" s="23"/>
      <c r="AS43" s="24"/>
      <c r="AT43" s="22"/>
      <c r="AU43" s="22"/>
      <c r="AV43" s="22"/>
      <c r="AW43" s="22"/>
      <c r="AX43" s="22"/>
      <c r="AY43" s="23"/>
      <c r="AZ43" s="24"/>
      <c r="BA43" s="22"/>
      <c r="BB43" s="22"/>
      <c r="BC43" s="22"/>
      <c r="BD43" s="22"/>
      <c r="BE43" s="22"/>
      <c r="BF43" s="23"/>
      <c r="BH43" s="114"/>
    </row>
    <row r="44" spans="2:60" ht="16.5">
      <c r="B44" s="14"/>
      <c r="C44" s="109">
        <v>5</v>
      </c>
      <c r="D44" s="12"/>
      <c r="E44" s="11" t="s">
        <v>3</v>
      </c>
      <c r="F44" s="12"/>
      <c r="G44" s="116" t="s">
        <v>16</v>
      </c>
      <c r="H44" s="12"/>
      <c r="I44" s="116" t="s">
        <v>17</v>
      </c>
      <c r="J44" s="12"/>
      <c r="K44" s="117" t="s">
        <v>49</v>
      </c>
      <c r="L44" s="12"/>
      <c r="M44" s="112" t="s">
        <v>6</v>
      </c>
      <c r="N44" s="12"/>
      <c r="O44" s="112" t="s">
        <v>10</v>
      </c>
      <c r="P44" s="13"/>
      <c r="Q44" s="14"/>
      <c r="R44" s="11">
        <f ca="1">INDIRECT("'Score Sheets'!AM"&amp;MATCH($BH44,'Score Sheets'!$AM:$AM,0)+8)</f>
        <v>12</v>
      </c>
      <c r="S44" s="12"/>
      <c r="T44" s="11">
        <f ca="1">INDIRECT("'Score Sheets'!AO"&amp;MATCH($BH44,'Score Sheets'!$AM:$AM,0)+8)</f>
        <v>2</v>
      </c>
      <c r="U44" s="12"/>
      <c r="V44" s="11">
        <f ca="1">INDIRECT("'Score Sheets'!AK"&amp;MATCH($BH44,'Score Sheets'!$AM:$AM,0)+8)</f>
        <v>104</v>
      </c>
      <c r="W44" s="13"/>
      <c r="X44" s="14"/>
      <c r="Y44" s="11">
        <f ca="1">INDIRECT("'Score Sheets'!AM"&amp;MATCH($BH44,'Score Sheets'!$AM:$AM,0)+10)</f>
        <v>12</v>
      </c>
      <c r="Z44" s="12"/>
      <c r="AA44" s="11">
        <f ca="1">INDIRECT("'Score Sheets'!AO"&amp;MATCH($BH44,'Score Sheets'!$AM:$AM,0)+10)</f>
        <v>4</v>
      </c>
      <c r="AB44" s="12"/>
      <c r="AC44" s="11">
        <f ca="1">INDIRECT("'Score Sheets'!AK"&amp;MATCH($BH44,'Score Sheets'!$AM:$AM,0)+10)</f>
        <v>108</v>
      </c>
      <c r="AD44" s="13"/>
      <c r="AE44" s="14"/>
      <c r="AF44" s="11">
        <f ca="1">INDIRECT("'Score Sheets'!AM"&amp;MATCH($BH44,'Score Sheets'!$AM:$AM,0)+12)</f>
        <v>12</v>
      </c>
      <c r="AG44" s="12"/>
      <c r="AH44" s="11">
        <f ca="1">INDIRECT("'Score Sheets'!AO"&amp;MATCH($BH44,'Score Sheets'!$AM:$AM,0)+12)</f>
        <v>5</v>
      </c>
      <c r="AI44" s="12"/>
      <c r="AJ44" s="11">
        <f ca="1">INDIRECT("'Score Sheets'!AK"&amp;MATCH($BH44,'Score Sheets'!$AM:$AM,0)+12)</f>
        <v>107</v>
      </c>
      <c r="AK44" s="13"/>
      <c r="AL44" s="14"/>
      <c r="AM44" s="11">
        <f ca="1">INDIRECT("'Score Sheets'!AM"&amp;MATCH($BH44,'Score Sheets'!$AM:$AM,0)+14)</f>
        <v>12</v>
      </c>
      <c r="AN44" s="12"/>
      <c r="AO44" s="11">
        <f ca="1">INDIRECT("'Score Sheets'!AO"&amp;MATCH($BH44,'Score Sheets'!$AM:$AM,0)+14)</f>
        <v>3</v>
      </c>
      <c r="AP44" s="12"/>
      <c r="AQ44" s="11">
        <f ca="1">INDIRECT("'Score Sheets'!AK"&amp;MATCH($BH44,'Score Sheets'!$AM:$AM,0)+14)</f>
        <v>97</v>
      </c>
      <c r="AR44" s="13"/>
      <c r="AS44" s="14"/>
      <c r="AT44" s="11">
        <f ca="1">INDIRECT("'Score Sheets'!AM"&amp;MATCH($BH44,'Score Sheets'!$AM:$AM,0)+16)</f>
        <v>12</v>
      </c>
      <c r="AU44" s="12"/>
      <c r="AV44" s="11">
        <f ca="1">INDIRECT("'Score Sheets'!AO"&amp;MATCH($BH44,'Score Sheets'!$AM:$AM,0)+16)</f>
        <v>3</v>
      </c>
      <c r="AW44" s="12"/>
      <c r="AX44" s="11">
        <f ca="1">INDIRECT("'Score Sheets'!AK"&amp;MATCH($BH44,'Score Sheets'!$AM:$AM,0)+16)</f>
        <v>106</v>
      </c>
      <c r="AY44" s="13"/>
      <c r="AZ44" s="14"/>
      <c r="BA44" s="11">
        <f>R44+Y44+AF44+AM44+AT44</f>
        <v>60</v>
      </c>
      <c r="BB44" s="12"/>
      <c r="BC44" s="11">
        <f>T44+AA44+AH44+AO44+AV44</f>
        <v>17</v>
      </c>
      <c r="BD44" s="12"/>
      <c r="BE44" s="113">
        <f>V44+AC44+AJ44+AQ44+AX44</f>
        <v>522</v>
      </c>
      <c r="BF44" s="13"/>
      <c r="BH44" s="114" t="s">
        <v>82</v>
      </c>
    </row>
    <row r="45" spans="2:60" ht="2.25" customHeight="1">
      <c r="B45" s="14"/>
      <c r="C45" s="115"/>
      <c r="D45" s="12"/>
      <c r="E45" s="12"/>
      <c r="F45" s="12"/>
      <c r="G45" s="12"/>
      <c r="H45" s="12"/>
      <c r="I45" s="12"/>
      <c r="J45" s="12"/>
      <c r="K45" s="12"/>
      <c r="L45" s="12"/>
      <c r="M45" s="118"/>
      <c r="N45" s="12"/>
      <c r="O45" s="118"/>
      <c r="P45" s="13"/>
      <c r="Q45" s="14"/>
      <c r="R45" s="12"/>
      <c r="S45" s="12"/>
      <c r="T45" s="12"/>
      <c r="U45" s="12"/>
      <c r="V45" s="12"/>
      <c r="W45" s="13"/>
      <c r="X45" s="14"/>
      <c r="Y45" s="12"/>
      <c r="Z45" s="12"/>
      <c r="AA45" s="12"/>
      <c r="AB45" s="12"/>
      <c r="AC45" s="12"/>
      <c r="AD45" s="13"/>
      <c r="AE45" s="14"/>
      <c r="AF45" s="12"/>
      <c r="AG45" s="12"/>
      <c r="AH45" s="12"/>
      <c r="AI45" s="12"/>
      <c r="AJ45" s="12"/>
      <c r="AK45" s="13"/>
      <c r="AL45" s="14"/>
      <c r="AM45" s="12"/>
      <c r="AN45" s="12"/>
      <c r="AO45" s="12"/>
      <c r="AP45" s="12"/>
      <c r="AQ45" s="12"/>
      <c r="AR45" s="13"/>
      <c r="AS45" s="14"/>
      <c r="AT45" s="12"/>
      <c r="AU45" s="12"/>
      <c r="AV45" s="12"/>
      <c r="AW45" s="12"/>
      <c r="AX45" s="12"/>
      <c r="AY45" s="13"/>
      <c r="AZ45" s="14"/>
      <c r="BA45" s="12"/>
      <c r="BB45" s="12"/>
      <c r="BC45" s="12"/>
      <c r="BD45" s="12"/>
      <c r="BE45" s="12"/>
      <c r="BF45" s="13"/>
      <c r="BH45" s="114"/>
    </row>
    <row r="46" spans="2:60" ht="16.5">
      <c r="B46" s="14"/>
      <c r="C46" s="115"/>
      <c r="D46" s="12"/>
      <c r="E46" s="11" t="s">
        <v>4</v>
      </c>
      <c r="F46" s="12"/>
      <c r="G46" s="110" t="s">
        <v>39</v>
      </c>
      <c r="H46" s="12"/>
      <c r="I46" s="110" t="s">
        <v>114</v>
      </c>
      <c r="J46" s="12"/>
      <c r="K46" s="111" t="s">
        <v>11</v>
      </c>
      <c r="L46" s="12"/>
      <c r="M46" s="112" t="s">
        <v>6</v>
      </c>
      <c r="N46" s="12"/>
      <c r="O46" s="112" t="s">
        <v>10</v>
      </c>
      <c r="P46" s="13"/>
      <c r="Q46" s="14"/>
      <c r="R46" s="11">
        <f ca="1">INDIRECT("'Score Sheets'!AM"&amp;MATCH($BH46,'Score Sheets'!$AM:$AM,0)+8)</f>
        <v>12</v>
      </c>
      <c r="S46" s="12"/>
      <c r="T46" s="11">
        <f ca="1">INDIRECT("'Score Sheets'!AO"&amp;MATCH($BH46,'Score Sheets'!$AM:$AM,0)+8)</f>
        <v>1</v>
      </c>
      <c r="U46" s="12"/>
      <c r="V46" s="11">
        <f ca="1">INDIRECT("'Score Sheets'!AK"&amp;MATCH($BH46,'Score Sheets'!$AM:$AM,0)+8)</f>
        <v>95</v>
      </c>
      <c r="W46" s="13"/>
      <c r="X46" s="14"/>
      <c r="Y46" s="11">
        <f ca="1">INDIRECT("'Score Sheets'!AM"&amp;MATCH($BH46,'Score Sheets'!$AM:$AM,0)+10)</f>
        <v>12</v>
      </c>
      <c r="Z46" s="12"/>
      <c r="AA46" s="11">
        <f ca="1">INDIRECT("'Score Sheets'!AO"&amp;MATCH($BH46,'Score Sheets'!$AM:$AM,0)+10)</f>
        <v>2</v>
      </c>
      <c r="AB46" s="12"/>
      <c r="AC46" s="11">
        <f ca="1">INDIRECT("'Score Sheets'!AK"&amp;MATCH($BH46,'Score Sheets'!$AM:$AM,0)+10)</f>
        <v>100</v>
      </c>
      <c r="AD46" s="13"/>
      <c r="AE46" s="14"/>
      <c r="AF46" s="11">
        <f ca="1">INDIRECT("'Score Sheets'!AM"&amp;MATCH($BH46,'Score Sheets'!$AM:$AM,0)+12)</f>
        <v>12</v>
      </c>
      <c r="AG46" s="12"/>
      <c r="AH46" s="11">
        <f ca="1">INDIRECT("'Score Sheets'!AO"&amp;MATCH($BH46,'Score Sheets'!$AM:$AM,0)+12)</f>
        <v>2</v>
      </c>
      <c r="AI46" s="12"/>
      <c r="AJ46" s="11">
        <f ca="1">INDIRECT("'Score Sheets'!AK"&amp;MATCH($BH46,'Score Sheets'!$AM:$AM,0)+12)</f>
        <v>97</v>
      </c>
      <c r="AK46" s="13"/>
      <c r="AL46" s="14"/>
      <c r="AM46" s="11">
        <f ca="1">INDIRECT("'Score Sheets'!AM"&amp;MATCH($BH46,'Score Sheets'!$AM:$AM,0)+14)</f>
        <v>12</v>
      </c>
      <c r="AN46" s="12"/>
      <c r="AO46" s="11">
        <f ca="1">INDIRECT("'Score Sheets'!AO"&amp;MATCH($BH46,'Score Sheets'!$AM:$AM,0)+14)</f>
        <v>3</v>
      </c>
      <c r="AP46" s="12"/>
      <c r="AQ46" s="11">
        <f ca="1">INDIRECT("'Score Sheets'!AK"&amp;MATCH($BH46,'Score Sheets'!$AM:$AM,0)+14)</f>
        <v>103</v>
      </c>
      <c r="AR46" s="13"/>
      <c r="AS46" s="14"/>
      <c r="AT46" s="11">
        <f ca="1">INDIRECT("'Score Sheets'!AM"&amp;MATCH($BH46,'Score Sheets'!$AM:$AM,0)+16)</f>
        <v>12</v>
      </c>
      <c r="AU46" s="12"/>
      <c r="AV46" s="11">
        <f ca="1">INDIRECT("'Score Sheets'!AO"&amp;MATCH($BH46,'Score Sheets'!$AM:$AM,0)+16)</f>
        <v>1</v>
      </c>
      <c r="AW46" s="12"/>
      <c r="AX46" s="11">
        <f ca="1">INDIRECT("'Score Sheets'!AK"&amp;MATCH($BH46,'Score Sheets'!$AM:$AM,0)+16)</f>
        <v>86</v>
      </c>
      <c r="AY46" s="13"/>
      <c r="AZ46" s="14"/>
      <c r="BA46" s="11">
        <f>R46+Y46+AF46+AM46+AT46</f>
        <v>60</v>
      </c>
      <c r="BB46" s="12"/>
      <c r="BC46" s="11">
        <f>T46+AA46+AH46+AO46+AV46</f>
        <v>9</v>
      </c>
      <c r="BD46" s="12"/>
      <c r="BE46" s="113">
        <f>V46+AC46+AJ46+AQ46+AX46</f>
        <v>481</v>
      </c>
      <c r="BF46" s="13"/>
      <c r="BH46" s="114" t="s">
        <v>83</v>
      </c>
    </row>
    <row r="47" spans="2:60" ht="2.25" customHeight="1">
      <c r="B47" s="14"/>
      <c r="C47" s="115"/>
      <c r="D47" s="12"/>
      <c r="E47" s="12"/>
      <c r="F47" s="12"/>
      <c r="G47" s="12"/>
      <c r="H47" s="12"/>
      <c r="I47" s="12"/>
      <c r="J47" s="12"/>
      <c r="K47" s="12"/>
      <c r="L47" s="12"/>
      <c r="M47" s="118"/>
      <c r="N47" s="12"/>
      <c r="O47" s="118"/>
      <c r="P47" s="13"/>
      <c r="Q47" s="14"/>
      <c r="R47" s="12"/>
      <c r="S47" s="12"/>
      <c r="T47" s="12"/>
      <c r="U47" s="12"/>
      <c r="V47" s="12"/>
      <c r="W47" s="13"/>
      <c r="X47" s="14"/>
      <c r="Y47" s="12"/>
      <c r="Z47" s="12"/>
      <c r="AA47" s="12"/>
      <c r="AB47" s="12"/>
      <c r="AC47" s="12"/>
      <c r="AD47" s="13"/>
      <c r="AE47" s="14"/>
      <c r="AF47" s="12"/>
      <c r="AG47" s="12"/>
      <c r="AH47" s="12"/>
      <c r="AI47" s="12"/>
      <c r="AJ47" s="12"/>
      <c r="AK47" s="13"/>
      <c r="AL47" s="14"/>
      <c r="AM47" s="12"/>
      <c r="AN47" s="12"/>
      <c r="AO47" s="12"/>
      <c r="AP47" s="12"/>
      <c r="AQ47" s="12"/>
      <c r="AR47" s="13"/>
      <c r="AS47" s="14"/>
      <c r="AT47" s="12"/>
      <c r="AU47" s="12"/>
      <c r="AV47" s="12"/>
      <c r="AW47" s="12"/>
      <c r="AX47" s="12"/>
      <c r="AY47" s="13"/>
      <c r="AZ47" s="14"/>
      <c r="BA47" s="12"/>
      <c r="BB47" s="12"/>
      <c r="BC47" s="12"/>
      <c r="BD47" s="12"/>
      <c r="BE47" s="12"/>
      <c r="BF47" s="13"/>
      <c r="BH47" s="114"/>
    </row>
    <row r="48" spans="2:60" ht="16.5">
      <c r="B48" s="14"/>
      <c r="C48" s="115"/>
      <c r="D48" s="12"/>
      <c r="E48" s="11" t="s">
        <v>0</v>
      </c>
      <c r="F48" s="12"/>
      <c r="G48" s="116" t="s">
        <v>28</v>
      </c>
      <c r="H48" s="12"/>
      <c r="I48" s="116" t="s">
        <v>29</v>
      </c>
      <c r="J48" s="12"/>
      <c r="K48" s="117" t="s">
        <v>49</v>
      </c>
      <c r="L48" s="12"/>
      <c r="M48" s="112" t="s">
        <v>6</v>
      </c>
      <c r="N48" s="12"/>
      <c r="O48" s="112" t="s">
        <v>8</v>
      </c>
      <c r="P48" s="13"/>
      <c r="Q48" s="14"/>
      <c r="R48" s="11">
        <f ca="1">INDIRECT("'Score Sheets'!AM"&amp;MATCH($BH48,'Score Sheets'!$AM:$AM,0)+8)</f>
        <v>12</v>
      </c>
      <c r="S48" s="12"/>
      <c r="T48" s="11">
        <f ca="1">INDIRECT("'Score Sheets'!AO"&amp;MATCH($BH48,'Score Sheets'!$AM:$AM,0)+8)</f>
        <v>1</v>
      </c>
      <c r="U48" s="12"/>
      <c r="V48" s="11">
        <f ca="1">INDIRECT("'Score Sheets'!AK"&amp;MATCH($BH48,'Score Sheets'!$AM:$AM,0)+8)</f>
        <v>85</v>
      </c>
      <c r="W48" s="13"/>
      <c r="X48" s="14"/>
      <c r="Y48" s="11">
        <f ca="1">INDIRECT("'Score Sheets'!AM"&amp;MATCH($BH48,'Score Sheets'!$AM:$AM,0)+10)</f>
        <v>12</v>
      </c>
      <c r="Z48" s="12"/>
      <c r="AA48" s="11">
        <f ca="1">INDIRECT("'Score Sheets'!AO"&amp;MATCH($BH48,'Score Sheets'!$AM:$AM,0)+10)</f>
        <v>0</v>
      </c>
      <c r="AB48" s="12"/>
      <c r="AC48" s="11">
        <f ca="1">INDIRECT("'Score Sheets'!AK"&amp;MATCH($BH48,'Score Sheets'!$AM:$AM,0)+10)</f>
        <v>85</v>
      </c>
      <c r="AD48" s="13"/>
      <c r="AE48" s="14"/>
      <c r="AF48" s="11">
        <f ca="1">INDIRECT("'Score Sheets'!AM"&amp;MATCH($BH48,'Score Sheets'!$AM:$AM,0)+12)</f>
        <v>12</v>
      </c>
      <c r="AG48" s="12"/>
      <c r="AH48" s="11">
        <f ca="1">INDIRECT("'Score Sheets'!AO"&amp;MATCH($BH48,'Score Sheets'!$AM:$AM,0)+12)</f>
        <v>0</v>
      </c>
      <c r="AI48" s="12"/>
      <c r="AJ48" s="11">
        <f ca="1">INDIRECT("'Score Sheets'!AK"&amp;MATCH($BH48,'Score Sheets'!$AM:$AM,0)+12)</f>
        <v>83</v>
      </c>
      <c r="AK48" s="13"/>
      <c r="AL48" s="14"/>
      <c r="AM48" s="11">
        <f ca="1">INDIRECT("'Score Sheets'!AM"&amp;MATCH($BH48,'Score Sheets'!$AM:$AM,0)+14)</f>
        <v>12</v>
      </c>
      <c r="AN48" s="12"/>
      <c r="AO48" s="11">
        <f ca="1">INDIRECT("'Score Sheets'!AO"&amp;MATCH($BH48,'Score Sheets'!$AM:$AM,0)+14)</f>
        <v>1</v>
      </c>
      <c r="AP48" s="12"/>
      <c r="AQ48" s="11">
        <f ca="1">INDIRECT("'Score Sheets'!AK"&amp;MATCH($BH48,'Score Sheets'!$AM:$AM,0)+14)</f>
        <v>85</v>
      </c>
      <c r="AR48" s="13"/>
      <c r="AS48" s="14"/>
      <c r="AT48" s="11">
        <f ca="1">INDIRECT("'Score Sheets'!AM"&amp;MATCH($BH48,'Score Sheets'!$AM:$AM,0)+16)</f>
        <v>12</v>
      </c>
      <c r="AU48" s="12"/>
      <c r="AV48" s="11">
        <f ca="1">INDIRECT("'Score Sheets'!AO"&amp;MATCH($BH48,'Score Sheets'!$AM:$AM,0)+16)</f>
        <v>2</v>
      </c>
      <c r="AW48" s="12"/>
      <c r="AX48" s="11">
        <f ca="1">INDIRECT("'Score Sheets'!AK"&amp;MATCH($BH48,'Score Sheets'!$AM:$AM,0)+16)</f>
        <v>94</v>
      </c>
      <c r="AY48" s="13"/>
      <c r="AZ48" s="14"/>
      <c r="BA48" s="11">
        <f>R48+Y48+AF48+AM48+AT48</f>
        <v>60</v>
      </c>
      <c r="BB48" s="12"/>
      <c r="BC48" s="11">
        <f>T48+AA48+AH48+AO48+AV48</f>
        <v>4</v>
      </c>
      <c r="BD48" s="12"/>
      <c r="BE48" s="113">
        <f>V48+AC48+AJ48+AQ48+AX48</f>
        <v>432</v>
      </c>
      <c r="BF48" s="13"/>
      <c r="BH48" s="114" t="s">
        <v>84</v>
      </c>
    </row>
    <row r="49" spans="2:60" ht="2.25" customHeight="1">
      <c r="B49" s="14"/>
      <c r="C49" s="115"/>
      <c r="D49" s="12"/>
      <c r="E49" s="12"/>
      <c r="F49" s="12"/>
      <c r="G49" s="12"/>
      <c r="H49" s="12"/>
      <c r="I49" s="12"/>
      <c r="J49" s="12"/>
      <c r="K49" s="12"/>
      <c r="L49" s="12"/>
      <c r="M49" s="118"/>
      <c r="N49" s="12"/>
      <c r="O49" s="118"/>
      <c r="P49" s="13"/>
      <c r="Q49" s="14"/>
      <c r="R49" s="12"/>
      <c r="S49" s="12"/>
      <c r="T49" s="12"/>
      <c r="U49" s="12"/>
      <c r="V49" s="12"/>
      <c r="W49" s="13"/>
      <c r="X49" s="14"/>
      <c r="Y49" s="12"/>
      <c r="Z49" s="12"/>
      <c r="AA49" s="12"/>
      <c r="AB49" s="12"/>
      <c r="AC49" s="12"/>
      <c r="AD49" s="13"/>
      <c r="AE49" s="14"/>
      <c r="AF49" s="12"/>
      <c r="AG49" s="12"/>
      <c r="AH49" s="12"/>
      <c r="AI49" s="12"/>
      <c r="AJ49" s="12"/>
      <c r="AK49" s="13"/>
      <c r="AL49" s="14"/>
      <c r="AM49" s="12"/>
      <c r="AN49" s="12"/>
      <c r="AO49" s="12"/>
      <c r="AP49" s="12"/>
      <c r="AQ49" s="12"/>
      <c r="AR49" s="13"/>
      <c r="AS49" s="14"/>
      <c r="AT49" s="12"/>
      <c r="AU49" s="12"/>
      <c r="AV49" s="12"/>
      <c r="AW49" s="12"/>
      <c r="AX49" s="12"/>
      <c r="AY49" s="13"/>
      <c r="AZ49" s="14"/>
      <c r="BA49" s="12"/>
      <c r="BB49" s="12"/>
      <c r="BC49" s="12"/>
      <c r="BD49" s="12"/>
      <c r="BE49" s="12"/>
      <c r="BF49" s="13"/>
      <c r="BH49" s="114"/>
    </row>
    <row r="50" spans="2:60" ht="16.5">
      <c r="B50" s="14"/>
      <c r="C50" s="119"/>
      <c r="D50" s="12"/>
      <c r="E50" s="11" t="s">
        <v>1</v>
      </c>
      <c r="F50" s="12"/>
      <c r="G50" s="110" t="s">
        <v>43</v>
      </c>
      <c r="H50" s="12"/>
      <c r="I50" s="110" t="s">
        <v>50</v>
      </c>
      <c r="J50" s="12"/>
      <c r="K50" s="111" t="s">
        <v>11</v>
      </c>
      <c r="L50" s="12"/>
      <c r="M50" s="112" t="s">
        <v>6</v>
      </c>
      <c r="N50" s="12"/>
      <c r="O50" s="112" t="s">
        <v>9</v>
      </c>
      <c r="P50" s="13"/>
      <c r="Q50" s="14"/>
      <c r="R50" s="11">
        <f ca="1">INDIRECT("'Score Sheets'!AM"&amp;MATCH($BH50,'Score Sheets'!$AM:$AM,0)+8)</f>
        <v>11</v>
      </c>
      <c r="S50" s="12"/>
      <c r="T50" s="11">
        <f ca="1">INDIRECT("'Score Sheets'!AO"&amp;MATCH($BH50,'Score Sheets'!$AM:$AM,0)+8)</f>
        <v>1</v>
      </c>
      <c r="U50" s="12"/>
      <c r="V50" s="11">
        <f ca="1">INDIRECT("'Score Sheets'!AK"&amp;MATCH($BH50,'Score Sheets'!$AM:$AM,0)+8)</f>
        <v>68</v>
      </c>
      <c r="W50" s="13"/>
      <c r="X50" s="14"/>
      <c r="Y50" s="11">
        <f ca="1">INDIRECT("'Score Sheets'!AM"&amp;MATCH($BH50,'Score Sheets'!$AM:$AM,0)+10)</f>
        <v>12</v>
      </c>
      <c r="Z50" s="12"/>
      <c r="AA50" s="11">
        <f ca="1">INDIRECT("'Score Sheets'!AO"&amp;MATCH($BH50,'Score Sheets'!$AM:$AM,0)+10)</f>
        <v>2</v>
      </c>
      <c r="AB50" s="12"/>
      <c r="AC50" s="11">
        <f ca="1">INDIRECT("'Score Sheets'!AK"&amp;MATCH($BH50,'Score Sheets'!$AM:$AM,0)+10)</f>
        <v>82</v>
      </c>
      <c r="AD50" s="13"/>
      <c r="AE50" s="14"/>
      <c r="AF50" s="11">
        <f ca="1">INDIRECT("'Score Sheets'!AM"&amp;MATCH($BH50,'Score Sheets'!$AM:$AM,0)+12)</f>
        <v>9</v>
      </c>
      <c r="AG50" s="12"/>
      <c r="AH50" s="11">
        <f ca="1">INDIRECT("'Score Sheets'!AO"&amp;MATCH($BH50,'Score Sheets'!$AM:$AM,0)+12)</f>
        <v>0</v>
      </c>
      <c r="AI50" s="12"/>
      <c r="AJ50" s="11">
        <f ca="1">INDIRECT("'Score Sheets'!AK"&amp;MATCH($BH50,'Score Sheets'!$AM:$AM,0)+12)</f>
        <v>48</v>
      </c>
      <c r="AK50" s="13"/>
      <c r="AL50" s="14"/>
      <c r="AM50" s="11">
        <f ca="1">INDIRECT("'Score Sheets'!AM"&amp;MATCH($BH50,'Score Sheets'!$AM:$AM,0)+14)</f>
        <v>12</v>
      </c>
      <c r="AN50" s="12"/>
      <c r="AO50" s="11">
        <f ca="1">INDIRECT("'Score Sheets'!AO"&amp;MATCH($BH50,'Score Sheets'!$AM:$AM,0)+14)</f>
        <v>0</v>
      </c>
      <c r="AP50" s="12"/>
      <c r="AQ50" s="11">
        <f ca="1">INDIRECT("'Score Sheets'!AK"&amp;MATCH($BH50,'Score Sheets'!$AM:$AM,0)+14)</f>
        <v>87</v>
      </c>
      <c r="AR50" s="13"/>
      <c r="AS50" s="14"/>
      <c r="AT50" s="11">
        <f ca="1">INDIRECT("'Score Sheets'!AM"&amp;MATCH($BH50,'Score Sheets'!$AM:$AM,0)+16)</f>
        <v>12</v>
      </c>
      <c r="AU50" s="12"/>
      <c r="AV50" s="11">
        <f ca="1">INDIRECT("'Score Sheets'!AO"&amp;MATCH($BH50,'Score Sheets'!$AM:$AM,0)+16)</f>
        <v>0</v>
      </c>
      <c r="AW50" s="12"/>
      <c r="AX50" s="11">
        <f ca="1">INDIRECT("'Score Sheets'!AK"&amp;MATCH($BH50,'Score Sheets'!$AM:$AM,0)+16)</f>
        <v>80</v>
      </c>
      <c r="AY50" s="13"/>
      <c r="AZ50" s="14"/>
      <c r="BA50" s="11">
        <f>R50+Y50+AF50+AM50+AT50</f>
        <v>56</v>
      </c>
      <c r="BB50" s="12"/>
      <c r="BC50" s="11">
        <f>T50+AA50+AH50+AO50+AV50</f>
        <v>3</v>
      </c>
      <c r="BD50" s="12"/>
      <c r="BE50" s="113">
        <f>V50+AC50+AJ50+AQ50+AX50</f>
        <v>365</v>
      </c>
      <c r="BF50" s="13"/>
      <c r="BH50" s="114" t="s">
        <v>85</v>
      </c>
    </row>
    <row r="51" spans="2:60" ht="2.25" customHeight="1">
      <c r="B51" s="21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20"/>
      <c r="N51" s="19"/>
      <c r="O51" s="120"/>
      <c r="P51" s="20"/>
      <c r="Q51" s="21"/>
      <c r="R51" s="19"/>
      <c r="S51" s="19"/>
      <c r="T51" s="19"/>
      <c r="U51" s="19"/>
      <c r="V51" s="19"/>
      <c r="W51" s="20"/>
      <c r="X51" s="21"/>
      <c r="Y51" s="19"/>
      <c r="Z51" s="19"/>
      <c r="AA51" s="19"/>
      <c r="AB51" s="19"/>
      <c r="AC51" s="19"/>
      <c r="AD51" s="20"/>
      <c r="AE51" s="21"/>
      <c r="AF51" s="19"/>
      <c r="AG51" s="19"/>
      <c r="AH51" s="19"/>
      <c r="AI51" s="19"/>
      <c r="AJ51" s="19"/>
      <c r="AK51" s="20"/>
      <c r="AL51" s="21"/>
      <c r="AM51" s="19"/>
      <c r="AN51" s="19"/>
      <c r="AO51" s="19"/>
      <c r="AP51" s="19"/>
      <c r="AQ51" s="19"/>
      <c r="AR51" s="20"/>
      <c r="AS51" s="21"/>
      <c r="AT51" s="19"/>
      <c r="AU51" s="19"/>
      <c r="AV51" s="19"/>
      <c r="AW51" s="19"/>
      <c r="AX51" s="19"/>
      <c r="AY51" s="20"/>
      <c r="AZ51" s="21"/>
      <c r="BA51" s="19"/>
      <c r="BB51" s="19"/>
      <c r="BC51" s="19"/>
      <c r="BD51" s="19"/>
      <c r="BE51" s="19"/>
      <c r="BF51" s="20"/>
      <c r="BH51" s="114"/>
    </row>
    <row r="52" spans="2:60" ht="2.25" customHeight="1">
      <c r="B52" s="24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121"/>
      <c r="N52" s="22"/>
      <c r="O52" s="121"/>
      <c r="P52" s="108"/>
      <c r="Q52" s="24"/>
      <c r="R52" s="22"/>
      <c r="S52" s="22"/>
      <c r="T52" s="22"/>
      <c r="U52" s="22"/>
      <c r="V52" s="22"/>
      <c r="W52" s="23"/>
      <c r="X52" s="24"/>
      <c r="Y52" s="22"/>
      <c r="Z52" s="22"/>
      <c r="AA52" s="22"/>
      <c r="AB52" s="22"/>
      <c r="AC52" s="22"/>
      <c r="AD52" s="23"/>
      <c r="AE52" s="24"/>
      <c r="AF52" s="22"/>
      <c r="AG52" s="22"/>
      <c r="AH52" s="22"/>
      <c r="AI52" s="22"/>
      <c r="AJ52" s="22"/>
      <c r="AK52" s="23"/>
      <c r="AL52" s="24"/>
      <c r="AM52" s="22"/>
      <c r="AN52" s="22"/>
      <c r="AO52" s="22"/>
      <c r="AP52" s="22"/>
      <c r="AQ52" s="22"/>
      <c r="AR52" s="23"/>
      <c r="AS52" s="24"/>
      <c r="AT52" s="22"/>
      <c r="AU52" s="22"/>
      <c r="AV52" s="22"/>
      <c r="AW52" s="22"/>
      <c r="AX52" s="22"/>
      <c r="AY52" s="23"/>
      <c r="AZ52" s="24"/>
      <c r="BA52" s="22"/>
      <c r="BB52" s="22"/>
      <c r="BC52" s="22"/>
      <c r="BD52" s="22"/>
      <c r="BE52" s="22"/>
      <c r="BF52" s="23"/>
      <c r="BH52" s="114"/>
    </row>
    <row r="53" spans="2:60" ht="16.5">
      <c r="B53" s="14"/>
      <c r="C53" s="109">
        <v>6</v>
      </c>
      <c r="D53" s="12"/>
      <c r="E53" s="11" t="s">
        <v>3</v>
      </c>
      <c r="F53" s="12"/>
      <c r="G53" s="110" t="s">
        <v>40</v>
      </c>
      <c r="H53" s="12"/>
      <c r="I53" s="110" t="s">
        <v>48</v>
      </c>
      <c r="J53" s="12"/>
      <c r="K53" s="111" t="s">
        <v>11</v>
      </c>
      <c r="L53" s="12"/>
      <c r="M53" s="112" t="s">
        <v>6</v>
      </c>
      <c r="N53" s="12"/>
      <c r="O53" s="112" t="s">
        <v>8</v>
      </c>
      <c r="P53" s="13"/>
      <c r="Q53" s="14"/>
      <c r="R53" s="11">
        <f ca="1">INDIRECT("'Score Sheets'!AM"&amp;MATCH($BH53,'Score Sheets'!$AM:$AM,0)+8)</f>
        <v>12</v>
      </c>
      <c r="S53" s="12"/>
      <c r="T53" s="11">
        <f ca="1">INDIRECT("'Score Sheets'!AO"&amp;MATCH($BH53,'Score Sheets'!$AM:$AM,0)+8)</f>
        <v>2</v>
      </c>
      <c r="U53" s="12"/>
      <c r="V53" s="11">
        <f ca="1">INDIRECT("'Score Sheets'!AK"&amp;MATCH($BH53,'Score Sheets'!$AM:$AM,0)+8)</f>
        <v>96</v>
      </c>
      <c r="W53" s="13"/>
      <c r="X53" s="14"/>
      <c r="Y53" s="11">
        <f ca="1">INDIRECT("'Score Sheets'!AM"&amp;MATCH($BH53,'Score Sheets'!$AM:$AM,0)+10)</f>
        <v>12</v>
      </c>
      <c r="Z53" s="12"/>
      <c r="AA53" s="11">
        <f ca="1">INDIRECT("'Score Sheets'!AO"&amp;MATCH($BH53,'Score Sheets'!$AM:$AM,0)+10)</f>
        <v>0</v>
      </c>
      <c r="AB53" s="12"/>
      <c r="AC53" s="11">
        <f ca="1">INDIRECT("'Score Sheets'!AK"&amp;MATCH($BH53,'Score Sheets'!$AM:$AM,0)+10)</f>
        <v>93</v>
      </c>
      <c r="AD53" s="13"/>
      <c r="AE53" s="14"/>
      <c r="AF53" s="11">
        <f ca="1">INDIRECT("'Score Sheets'!AM"&amp;MATCH($BH53,'Score Sheets'!$AM:$AM,0)+12)</f>
        <v>12</v>
      </c>
      <c r="AG53" s="12"/>
      <c r="AH53" s="11">
        <f ca="1">INDIRECT("'Score Sheets'!AO"&amp;MATCH($BH53,'Score Sheets'!$AM:$AM,0)+12)</f>
        <v>1</v>
      </c>
      <c r="AI53" s="12"/>
      <c r="AJ53" s="11">
        <f ca="1">INDIRECT("'Score Sheets'!AK"&amp;MATCH($BH53,'Score Sheets'!$AM:$AM,0)+12)</f>
        <v>99</v>
      </c>
      <c r="AK53" s="13"/>
      <c r="AL53" s="14"/>
      <c r="AM53" s="11">
        <f ca="1">INDIRECT("'Score Sheets'!AM"&amp;MATCH($BH53,'Score Sheets'!$AM:$AM,0)+14)</f>
        <v>12</v>
      </c>
      <c r="AN53" s="12"/>
      <c r="AO53" s="11">
        <f ca="1">INDIRECT("'Score Sheets'!AO"&amp;MATCH($BH53,'Score Sheets'!$AM:$AM,0)+14)</f>
        <v>0</v>
      </c>
      <c r="AP53" s="12"/>
      <c r="AQ53" s="11">
        <f ca="1">INDIRECT("'Score Sheets'!AK"&amp;MATCH($BH53,'Score Sheets'!$AM:$AM,0)+14)</f>
        <v>94</v>
      </c>
      <c r="AR53" s="13"/>
      <c r="AS53" s="14"/>
      <c r="AT53" s="11">
        <f ca="1">INDIRECT("'Score Sheets'!AM"&amp;MATCH($BH53,'Score Sheets'!$AM:$AM,0)+16)</f>
        <v>12</v>
      </c>
      <c r="AU53" s="12"/>
      <c r="AV53" s="11">
        <f ca="1">INDIRECT("'Score Sheets'!AO"&amp;MATCH($BH53,'Score Sheets'!$AM:$AM,0)+16)</f>
        <v>1</v>
      </c>
      <c r="AW53" s="12"/>
      <c r="AX53" s="11">
        <f ca="1">INDIRECT("'Score Sheets'!AK"&amp;MATCH($BH53,'Score Sheets'!$AM:$AM,0)+16)</f>
        <v>100</v>
      </c>
      <c r="AY53" s="13"/>
      <c r="AZ53" s="14"/>
      <c r="BA53" s="11">
        <f>R53+Y53+AF53+AM53+AT53</f>
        <v>60</v>
      </c>
      <c r="BB53" s="12"/>
      <c r="BC53" s="11">
        <f>T53+AA53+AH53+AO53+AV53</f>
        <v>4</v>
      </c>
      <c r="BD53" s="12"/>
      <c r="BE53" s="113">
        <f>V53+AC53+AJ53+AQ53+AX53</f>
        <v>482</v>
      </c>
      <c r="BF53" s="13"/>
      <c r="BH53" s="114" t="s">
        <v>86</v>
      </c>
    </row>
    <row r="54" spans="2:60" ht="2.25" customHeight="1">
      <c r="B54" s="14"/>
      <c r="C54" s="115"/>
      <c r="D54" s="12"/>
      <c r="E54" s="12"/>
      <c r="F54" s="12"/>
      <c r="G54" s="12"/>
      <c r="H54" s="12"/>
      <c r="I54" s="12"/>
      <c r="J54" s="12"/>
      <c r="K54" s="12"/>
      <c r="L54" s="12"/>
      <c r="M54" s="118"/>
      <c r="N54" s="12"/>
      <c r="O54" s="118"/>
      <c r="P54" s="13"/>
      <c r="Q54" s="14"/>
      <c r="R54" s="12"/>
      <c r="S54" s="12"/>
      <c r="T54" s="12"/>
      <c r="U54" s="12"/>
      <c r="V54" s="12"/>
      <c r="W54" s="13"/>
      <c r="X54" s="14"/>
      <c r="Y54" s="12"/>
      <c r="Z54" s="12"/>
      <c r="AA54" s="12"/>
      <c r="AB54" s="12"/>
      <c r="AC54" s="12"/>
      <c r="AD54" s="13"/>
      <c r="AE54" s="14"/>
      <c r="AF54" s="12"/>
      <c r="AG54" s="12"/>
      <c r="AH54" s="12"/>
      <c r="AI54" s="12"/>
      <c r="AJ54" s="12"/>
      <c r="AK54" s="13"/>
      <c r="AL54" s="14"/>
      <c r="AM54" s="12"/>
      <c r="AN54" s="12"/>
      <c r="AO54" s="12"/>
      <c r="AP54" s="12"/>
      <c r="AQ54" s="12"/>
      <c r="AR54" s="13"/>
      <c r="AS54" s="14"/>
      <c r="AT54" s="12"/>
      <c r="AU54" s="12"/>
      <c r="AV54" s="12"/>
      <c r="AW54" s="12"/>
      <c r="AX54" s="12"/>
      <c r="AY54" s="13"/>
      <c r="AZ54" s="14"/>
      <c r="BA54" s="12"/>
      <c r="BB54" s="12"/>
      <c r="BC54" s="12"/>
      <c r="BD54" s="12"/>
      <c r="BE54" s="12"/>
      <c r="BF54" s="13"/>
      <c r="BH54" s="114"/>
    </row>
    <row r="55" spans="2:60" ht="16.5">
      <c r="B55" s="14"/>
      <c r="C55" s="115"/>
      <c r="D55" s="12"/>
      <c r="E55" s="11" t="s">
        <v>0</v>
      </c>
      <c r="F55" s="12"/>
      <c r="G55" s="116" t="s">
        <v>26</v>
      </c>
      <c r="H55" s="12"/>
      <c r="I55" s="116" t="s">
        <v>27</v>
      </c>
      <c r="J55" s="12"/>
      <c r="K55" s="117" t="s">
        <v>49</v>
      </c>
      <c r="L55" s="12"/>
      <c r="M55" s="112" t="s">
        <v>6</v>
      </c>
      <c r="N55" s="12"/>
      <c r="O55" s="112" t="s">
        <v>8</v>
      </c>
      <c r="P55" s="13"/>
      <c r="Q55" s="14"/>
      <c r="R55" s="11">
        <f ca="1">INDIRECT("'Score Sheets'!AM"&amp;MATCH($BH55,'Score Sheets'!$AM:$AM,0)+8)</f>
        <v>12</v>
      </c>
      <c r="S55" s="12"/>
      <c r="T55" s="11">
        <f ca="1">INDIRECT("'Score Sheets'!AO"&amp;MATCH($BH55,'Score Sheets'!$AM:$AM,0)+8)</f>
        <v>5</v>
      </c>
      <c r="U55" s="12"/>
      <c r="V55" s="11">
        <f ca="1">INDIRECT("'Score Sheets'!AK"&amp;MATCH($BH55,'Score Sheets'!$AM:$AM,0)+8)</f>
        <v>111</v>
      </c>
      <c r="W55" s="13"/>
      <c r="X55" s="14"/>
      <c r="Y55" s="11">
        <f ca="1">INDIRECT("'Score Sheets'!AM"&amp;MATCH($BH55,'Score Sheets'!$AM:$AM,0)+10)</f>
        <v>12</v>
      </c>
      <c r="Z55" s="12"/>
      <c r="AA55" s="11">
        <f ca="1">INDIRECT("'Score Sheets'!AO"&amp;MATCH($BH55,'Score Sheets'!$AM:$AM,0)+10)</f>
        <v>6</v>
      </c>
      <c r="AB55" s="12"/>
      <c r="AC55" s="11">
        <f ca="1">INDIRECT("'Score Sheets'!AK"&amp;MATCH($BH55,'Score Sheets'!$AM:$AM,0)+10)</f>
        <v>109</v>
      </c>
      <c r="AD55" s="13"/>
      <c r="AE55" s="14"/>
      <c r="AF55" s="11">
        <f ca="1">INDIRECT("'Score Sheets'!AM"&amp;MATCH($BH55,'Score Sheets'!$AM:$AM,0)+12)</f>
        <v>12</v>
      </c>
      <c r="AG55" s="12"/>
      <c r="AH55" s="11">
        <f ca="1">INDIRECT("'Score Sheets'!AO"&amp;MATCH($BH55,'Score Sheets'!$AM:$AM,0)+12)</f>
        <v>7</v>
      </c>
      <c r="AI55" s="12"/>
      <c r="AJ55" s="11">
        <f ca="1">INDIRECT("'Score Sheets'!AK"&amp;MATCH($BH55,'Score Sheets'!$AM:$AM,0)+12)</f>
        <v>113</v>
      </c>
      <c r="AK55" s="13"/>
      <c r="AL55" s="14"/>
      <c r="AM55" s="11">
        <f ca="1">INDIRECT("'Score Sheets'!AM"&amp;MATCH($BH55,'Score Sheets'!$AM:$AM,0)+14)</f>
        <v>12</v>
      </c>
      <c r="AN55" s="12"/>
      <c r="AO55" s="11">
        <f ca="1">INDIRECT("'Score Sheets'!AO"&amp;MATCH($BH55,'Score Sheets'!$AM:$AM,0)+14)</f>
        <v>3</v>
      </c>
      <c r="AP55" s="12"/>
      <c r="AQ55" s="11">
        <f ca="1">INDIRECT("'Score Sheets'!AK"&amp;MATCH($BH55,'Score Sheets'!$AM:$AM,0)+14)</f>
        <v>107</v>
      </c>
      <c r="AR55" s="13"/>
      <c r="AS55" s="14"/>
      <c r="AT55" s="11">
        <f ca="1">INDIRECT("'Score Sheets'!AM"&amp;MATCH($BH55,'Score Sheets'!$AM:$AM,0)+16)</f>
        <v>12</v>
      </c>
      <c r="AU55" s="12"/>
      <c r="AV55" s="11">
        <f ca="1">INDIRECT("'Score Sheets'!AO"&amp;MATCH($BH55,'Score Sheets'!$AM:$AM,0)+16)</f>
        <v>4</v>
      </c>
      <c r="AW55" s="12"/>
      <c r="AX55" s="11">
        <f ca="1">INDIRECT("'Score Sheets'!AK"&amp;MATCH($BH55,'Score Sheets'!$AM:$AM,0)+16)</f>
        <v>109</v>
      </c>
      <c r="AY55" s="13"/>
      <c r="AZ55" s="14"/>
      <c r="BA55" s="11">
        <f>R55+Y55+AF55+AM55+AT55</f>
        <v>60</v>
      </c>
      <c r="BB55" s="12"/>
      <c r="BC55" s="11">
        <f>T55+AA55+AH55+AO55+AV55</f>
        <v>25</v>
      </c>
      <c r="BD55" s="12"/>
      <c r="BE55" s="113">
        <f>V55+AC55+AJ55+AQ55+AX55</f>
        <v>549</v>
      </c>
      <c r="BF55" s="13"/>
      <c r="BH55" s="114" t="s">
        <v>87</v>
      </c>
    </row>
    <row r="56" spans="2:60" ht="2.25" customHeight="1">
      <c r="B56" s="14"/>
      <c r="C56" s="115"/>
      <c r="D56" s="12"/>
      <c r="E56" s="12"/>
      <c r="F56" s="12"/>
      <c r="G56" s="12"/>
      <c r="H56" s="12"/>
      <c r="I56" s="12"/>
      <c r="J56" s="12"/>
      <c r="K56" s="12"/>
      <c r="L56" s="12"/>
      <c r="M56" s="118"/>
      <c r="N56" s="12"/>
      <c r="O56" s="118"/>
      <c r="P56" s="13"/>
      <c r="Q56" s="14"/>
      <c r="R56" s="12"/>
      <c r="S56" s="12"/>
      <c r="T56" s="12"/>
      <c r="U56" s="12"/>
      <c r="V56" s="12"/>
      <c r="W56" s="13"/>
      <c r="X56" s="14"/>
      <c r="Y56" s="12"/>
      <c r="Z56" s="12"/>
      <c r="AA56" s="12"/>
      <c r="AB56" s="12"/>
      <c r="AC56" s="12"/>
      <c r="AD56" s="13"/>
      <c r="AE56" s="14"/>
      <c r="AF56" s="12"/>
      <c r="AG56" s="12"/>
      <c r="AH56" s="12"/>
      <c r="AI56" s="12"/>
      <c r="AJ56" s="12"/>
      <c r="AK56" s="13"/>
      <c r="AL56" s="14"/>
      <c r="AM56" s="12"/>
      <c r="AN56" s="12"/>
      <c r="AO56" s="12"/>
      <c r="AP56" s="12"/>
      <c r="AQ56" s="12"/>
      <c r="AR56" s="13"/>
      <c r="AS56" s="14"/>
      <c r="AT56" s="12"/>
      <c r="AU56" s="12"/>
      <c r="AV56" s="12"/>
      <c r="AW56" s="12"/>
      <c r="AX56" s="12"/>
      <c r="AY56" s="13"/>
      <c r="AZ56" s="14"/>
      <c r="BA56" s="12"/>
      <c r="BB56" s="12"/>
      <c r="BC56" s="12"/>
      <c r="BD56" s="12"/>
      <c r="BE56" s="12"/>
      <c r="BF56" s="13"/>
      <c r="BH56" s="114"/>
    </row>
    <row r="57" spans="2:60" ht="16.5">
      <c r="B57" s="14"/>
      <c r="C57" s="115"/>
      <c r="D57" s="12"/>
      <c r="E57" s="11" t="s">
        <v>4</v>
      </c>
      <c r="F57" s="12"/>
      <c r="G57" s="110" t="s">
        <v>35</v>
      </c>
      <c r="H57" s="12"/>
      <c r="I57" s="110" t="s">
        <v>44</v>
      </c>
      <c r="J57" s="12"/>
      <c r="K57" s="111" t="s">
        <v>11</v>
      </c>
      <c r="L57" s="12"/>
      <c r="M57" s="112" t="s">
        <v>6</v>
      </c>
      <c r="N57" s="12"/>
      <c r="O57" s="112" t="s">
        <v>7</v>
      </c>
      <c r="P57" s="13"/>
      <c r="Q57" s="14"/>
      <c r="R57" s="11">
        <f ca="1">INDIRECT("'Score Sheets'!AM"&amp;MATCH($BH57,'Score Sheets'!$AM:$AM,0)+8)</f>
        <v>12</v>
      </c>
      <c r="S57" s="12"/>
      <c r="T57" s="11">
        <f ca="1">INDIRECT("'Score Sheets'!AO"&amp;MATCH($BH57,'Score Sheets'!$AM:$AM,0)+8)</f>
        <v>0</v>
      </c>
      <c r="U57" s="12"/>
      <c r="V57" s="11">
        <f ca="1">INDIRECT("'Score Sheets'!AK"&amp;MATCH($BH57,'Score Sheets'!$AM:$AM,0)+8)</f>
        <v>101</v>
      </c>
      <c r="W57" s="13"/>
      <c r="X57" s="14"/>
      <c r="Y57" s="11">
        <f ca="1">INDIRECT("'Score Sheets'!AM"&amp;MATCH($BH57,'Score Sheets'!$AM:$AM,0)+10)</f>
        <v>11</v>
      </c>
      <c r="Z57" s="12"/>
      <c r="AA57" s="11">
        <f ca="1">INDIRECT("'Score Sheets'!AO"&amp;MATCH($BH57,'Score Sheets'!$AM:$AM,0)+10)</f>
        <v>0</v>
      </c>
      <c r="AB57" s="12"/>
      <c r="AC57" s="11">
        <f ca="1">INDIRECT("'Score Sheets'!AK"&amp;MATCH($BH57,'Score Sheets'!$AM:$AM,0)+10)</f>
        <v>88</v>
      </c>
      <c r="AD57" s="13"/>
      <c r="AE57" s="14"/>
      <c r="AF57" s="11">
        <f ca="1">INDIRECT("'Score Sheets'!AM"&amp;MATCH($BH57,'Score Sheets'!$AM:$AM,0)+12)</f>
        <v>12</v>
      </c>
      <c r="AG57" s="12"/>
      <c r="AH57" s="11">
        <f ca="1">INDIRECT("'Score Sheets'!AO"&amp;MATCH($BH57,'Score Sheets'!$AM:$AM,0)+12)</f>
        <v>2</v>
      </c>
      <c r="AI57" s="12"/>
      <c r="AJ57" s="11">
        <f ca="1">INDIRECT("'Score Sheets'!AK"&amp;MATCH($BH57,'Score Sheets'!$AM:$AM,0)+12)</f>
        <v>101</v>
      </c>
      <c r="AK57" s="13"/>
      <c r="AL57" s="14"/>
      <c r="AM57" s="11">
        <f ca="1">INDIRECT("'Score Sheets'!AM"&amp;MATCH($BH57,'Score Sheets'!$AM:$AM,0)+14)</f>
        <v>12</v>
      </c>
      <c r="AN57" s="12"/>
      <c r="AO57" s="11">
        <f ca="1">INDIRECT("'Score Sheets'!AO"&amp;MATCH($BH57,'Score Sheets'!$AM:$AM,0)+14)</f>
        <v>1</v>
      </c>
      <c r="AP57" s="12"/>
      <c r="AQ57" s="11">
        <f ca="1">INDIRECT("'Score Sheets'!AK"&amp;MATCH($BH57,'Score Sheets'!$AM:$AM,0)+14)</f>
        <v>101</v>
      </c>
      <c r="AR57" s="13"/>
      <c r="AS57" s="14"/>
      <c r="AT57" s="11">
        <f ca="1">INDIRECT("'Score Sheets'!AM"&amp;MATCH($BH57,'Score Sheets'!$AM:$AM,0)+16)</f>
        <v>11</v>
      </c>
      <c r="AU57" s="12"/>
      <c r="AV57" s="11">
        <f ca="1">INDIRECT("'Score Sheets'!AO"&amp;MATCH($BH57,'Score Sheets'!$AM:$AM,0)+16)</f>
        <v>0</v>
      </c>
      <c r="AW57" s="12"/>
      <c r="AX57" s="11">
        <f ca="1">INDIRECT("'Score Sheets'!AK"&amp;MATCH($BH57,'Score Sheets'!$AM:$AM,0)+16)</f>
        <v>88</v>
      </c>
      <c r="AY57" s="13"/>
      <c r="AZ57" s="14"/>
      <c r="BA57" s="11">
        <f>R57+Y57+AF57+AM57+AT57</f>
        <v>58</v>
      </c>
      <c r="BB57" s="12"/>
      <c r="BC57" s="11">
        <f>T57+AA57+AH57+AO57+AV57</f>
        <v>3</v>
      </c>
      <c r="BD57" s="12"/>
      <c r="BE57" s="113">
        <f>V57+AC57+AJ57+AQ57+AX57</f>
        <v>479</v>
      </c>
      <c r="BF57" s="13"/>
      <c r="BH57" s="114" t="s">
        <v>88</v>
      </c>
    </row>
    <row r="58" spans="2:60" ht="2.25" customHeight="1">
      <c r="B58" s="14"/>
      <c r="C58" s="115"/>
      <c r="D58" s="12"/>
      <c r="E58" s="12"/>
      <c r="F58" s="12"/>
      <c r="G58" s="12"/>
      <c r="H58" s="12"/>
      <c r="I58" s="12"/>
      <c r="J58" s="12"/>
      <c r="K58" s="12"/>
      <c r="L58" s="12"/>
      <c r="M58" s="118"/>
      <c r="N58" s="12"/>
      <c r="O58" s="118"/>
      <c r="P58" s="13"/>
      <c r="Q58" s="14"/>
      <c r="R58" s="12"/>
      <c r="S58" s="12"/>
      <c r="T58" s="12"/>
      <c r="U58" s="12"/>
      <c r="V58" s="12"/>
      <c r="W58" s="13"/>
      <c r="X58" s="14"/>
      <c r="Y58" s="12"/>
      <c r="Z58" s="12"/>
      <c r="AA58" s="12"/>
      <c r="AB58" s="12"/>
      <c r="AC58" s="12"/>
      <c r="AD58" s="13"/>
      <c r="AE58" s="14"/>
      <c r="AF58" s="12"/>
      <c r="AG58" s="12"/>
      <c r="AH58" s="12"/>
      <c r="AI58" s="12"/>
      <c r="AJ58" s="12"/>
      <c r="AK58" s="13"/>
      <c r="AL58" s="14"/>
      <c r="AM58" s="12"/>
      <c r="AN58" s="12"/>
      <c r="AO58" s="12"/>
      <c r="AP58" s="12"/>
      <c r="AQ58" s="12"/>
      <c r="AR58" s="13"/>
      <c r="AS58" s="14"/>
      <c r="AT58" s="12"/>
      <c r="AU58" s="12"/>
      <c r="AV58" s="12"/>
      <c r="AW58" s="12"/>
      <c r="AX58" s="12"/>
      <c r="AY58" s="13"/>
      <c r="AZ58" s="14"/>
      <c r="BA58" s="12"/>
      <c r="BB58" s="12"/>
      <c r="BC58" s="12"/>
      <c r="BD58" s="12"/>
      <c r="BE58" s="12"/>
      <c r="BF58" s="13"/>
      <c r="BH58" s="114"/>
    </row>
    <row r="59" spans="2:60" ht="16.5">
      <c r="B59" s="14"/>
      <c r="C59" s="119"/>
      <c r="D59" s="12"/>
      <c r="E59" s="11" t="s">
        <v>1</v>
      </c>
      <c r="F59" s="12"/>
      <c r="G59" s="116" t="s">
        <v>15</v>
      </c>
      <c r="H59" s="12"/>
      <c r="I59" s="116" t="s">
        <v>14</v>
      </c>
      <c r="J59" s="12"/>
      <c r="K59" s="117" t="s">
        <v>49</v>
      </c>
      <c r="L59" s="12"/>
      <c r="M59" s="112" t="s">
        <v>5</v>
      </c>
      <c r="N59" s="12"/>
      <c r="O59" s="112" t="s">
        <v>7</v>
      </c>
      <c r="P59" s="13"/>
      <c r="Q59" s="14"/>
      <c r="R59" s="11">
        <f ca="1">INDIRECT("'Score Sheets'!AM"&amp;MATCH($BH59,'Score Sheets'!$AM:$AM,0)+8)</f>
        <v>12</v>
      </c>
      <c r="S59" s="12"/>
      <c r="T59" s="11">
        <f ca="1">INDIRECT("'Score Sheets'!AO"&amp;MATCH($BH59,'Score Sheets'!$AM:$AM,0)+8)</f>
        <v>2</v>
      </c>
      <c r="U59" s="12"/>
      <c r="V59" s="11">
        <f ca="1">INDIRECT("'Score Sheets'!AK"&amp;MATCH($BH59,'Score Sheets'!$AM:$AM,0)+8)</f>
        <v>109</v>
      </c>
      <c r="W59" s="13"/>
      <c r="X59" s="14"/>
      <c r="Y59" s="11">
        <f ca="1">INDIRECT("'Score Sheets'!AM"&amp;MATCH($BH59,'Score Sheets'!$AM:$AM,0)+10)</f>
        <v>12</v>
      </c>
      <c r="Z59" s="12"/>
      <c r="AA59" s="11">
        <f ca="1">INDIRECT("'Score Sheets'!AO"&amp;MATCH($BH59,'Score Sheets'!$AM:$AM,0)+10)</f>
        <v>3</v>
      </c>
      <c r="AB59" s="12"/>
      <c r="AC59" s="11">
        <f ca="1">INDIRECT("'Score Sheets'!AK"&amp;MATCH($BH59,'Score Sheets'!$AM:$AM,0)+10)</f>
        <v>111</v>
      </c>
      <c r="AD59" s="13"/>
      <c r="AE59" s="14"/>
      <c r="AF59" s="11">
        <f ca="1">INDIRECT("'Score Sheets'!AM"&amp;MATCH($BH59,'Score Sheets'!$AM:$AM,0)+12)</f>
        <v>12</v>
      </c>
      <c r="AG59" s="12"/>
      <c r="AH59" s="11">
        <f ca="1">INDIRECT("'Score Sheets'!AO"&amp;MATCH($BH59,'Score Sheets'!$AM:$AM,0)+12)</f>
        <v>4</v>
      </c>
      <c r="AI59" s="12"/>
      <c r="AJ59" s="11">
        <f ca="1">INDIRECT("'Score Sheets'!AK"&amp;MATCH($BH59,'Score Sheets'!$AM:$AM,0)+12)</f>
        <v>112</v>
      </c>
      <c r="AK59" s="13"/>
      <c r="AL59" s="14"/>
      <c r="AM59" s="11">
        <f ca="1">INDIRECT("'Score Sheets'!AM"&amp;MATCH($BH59,'Score Sheets'!$AM:$AM,0)+14)</f>
        <v>12</v>
      </c>
      <c r="AN59" s="12"/>
      <c r="AO59" s="11">
        <f ca="1">INDIRECT("'Score Sheets'!AO"&amp;MATCH($BH59,'Score Sheets'!$AM:$AM,0)+14)</f>
        <v>2</v>
      </c>
      <c r="AP59" s="12"/>
      <c r="AQ59" s="11">
        <f ca="1">INDIRECT("'Score Sheets'!AK"&amp;MATCH($BH59,'Score Sheets'!$AM:$AM,0)+14)</f>
        <v>109</v>
      </c>
      <c r="AR59" s="13"/>
      <c r="AS59" s="14"/>
      <c r="AT59" s="11">
        <f ca="1">INDIRECT("'Score Sheets'!AM"&amp;MATCH($BH59,'Score Sheets'!$AM:$AM,0)+16)</f>
        <v>12</v>
      </c>
      <c r="AU59" s="12"/>
      <c r="AV59" s="11">
        <f ca="1">INDIRECT("'Score Sheets'!AO"&amp;MATCH($BH59,'Score Sheets'!$AM:$AM,0)+16)</f>
        <v>3</v>
      </c>
      <c r="AW59" s="12"/>
      <c r="AX59" s="11">
        <f ca="1">INDIRECT("'Score Sheets'!AK"&amp;MATCH($BH59,'Score Sheets'!$AM:$AM,0)+16)</f>
        <v>108</v>
      </c>
      <c r="AY59" s="13"/>
      <c r="AZ59" s="14"/>
      <c r="BA59" s="11">
        <f>R59+Y59+AF59+AM59+AT59</f>
        <v>60</v>
      </c>
      <c r="BB59" s="12"/>
      <c r="BC59" s="11">
        <f>T59+AA59+AH59+AO59+AV59</f>
        <v>14</v>
      </c>
      <c r="BD59" s="12"/>
      <c r="BE59" s="113">
        <f>V59+AC59+AJ59+AQ59+AX59</f>
        <v>549</v>
      </c>
      <c r="BF59" s="13"/>
      <c r="BH59" s="114" t="s">
        <v>89</v>
      </c>
    </row>
    <row r="60" spans="2:60" ht="2.25" customHeight="1">
      <c r="B60" s="21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20"/>
      <c r="N60" s="19"/>
      <c r="O60" s="120"/>
      <c r="P60" s="20"/>
      <c r="Q60" s="21"/>
      <c r="R60" s="19"/>
      <c r="S60" s="19"/>
      <c r="T60" s="19"/>
      <c r="U60" s="19"/>
      <c r="V60" s="19"/>
      <c r="W60" s="20"/>
      <c r="X60" s="21"/>
      <c r="Y60" s="19"/>
      <c r="Z60" s="19"/>
      <c r="AA60" s="19"/>
      <c r="AB60" s="19"/>
      <c r="AC60" s="19"/>
      <c r="AD60" s="20"/>
      <c r="AE60" s="21"/>
      <c r="AF60" s="19"/>
      <c r="AG60" s="19"/>
      <c r="AH60" s="19"/>
      <c r="AI60" s="19"/>
      <c r="AJ60" s="19"/>
      <c r="AK60" s="20"/>
      <c r="AL60" s="21"/>
      <c r="AM60" s="19"/>
      <c r="AN60" s="19"/>
      <c r="AO60" s="19"/>
      <c r="AP60" s="19"/>
      <c r="AQ60" s="19"/>
      <c r="AR60" s="20"/>
      <c r="AS60" s="21"/>
      <c r="AT60" s="19"/>
      <c r="AU60" s="19"/>
      <c r="AV60" s="19"/>
      <c r="AW60" s="19"/>
      <c r="AX60" s="19"/>
      <c r="AY60" s="20"/>
      <c r="AZ60" s="21"/>
      <c r="BA60" s="19"/>
      <c r="BB60" s="19"/>
      <c r="BC60" s="19"/>
      <c r="BD60" s="19"/>
      <c r="BE60" s="19"/>
      <c r="BF60" s="20"/>
      <c r="BH60" s="114"/>
    </row>
    <row r="61" spans="2:60" ht="2.25" customHeight="1">
      <c r="B61" s="24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121"/>
      <c r="N61" s="22"/>
      <c r="O61" s="121"/>
      <c r="P61" s="108"/>
      <c r="Q61" s="24"/>
      <c r="R61" s="22"/>
      <c r="S61" s="22"/>
      <c r="T61" s="22"/>
      <c r="U61" s="22"/>
      <c r="V61" s="22"/>
      <c r="W61" s="23"/>
      <c r="X61" s="24"/>
      <c r="Y61" s="22"/>
      <c r="Z61" s="22"/>
      <c r="AA61" s="22"/>
      <c r="AB61" s="22"/>
      <c r="AC61" s="22"/>
      <c r="AD61" s="23"/>
      <c r="AE61" s="24"/>
      <c r="AF61" s="22"/>
      <c r="AG61" s="22"/>
      <c r="AH61" s="22"/>
      <c r="AI61" s="22"/>
      <c r="AJ61" s="22"/>
      <c r="AK61" s="23"/>
      <c r="AL61" s="24"/>
      <c r="AM61" s="22"/>
      <c r="AN61" s="22"/>
      <c r="AO61" s="22"/>
      <c r="AP61" s="22"/>
      <c r="AQ61" s="22"/>
      <c r="AR61" s="23"/>
      <c r="AS61" s="24"/>
      <c r="AT61" s="22"/>
      <c r="AU61" s="22"/>
      <c r="AV61" s="22"/>
      <c r="AW61" s="22"/>
      <c r="AX61" s="22"/>
      <c r="AY61" s="23"/>
      <c r="AZ61" s="24"/>
      <c r="BA61" s="22"/>
      <c r="BB61" s="22"/>
      <c r="BC61" s="22"/>
      <c r="BD61" s="22"/>
      <c r="BE61" s="22"/>
      <c r="BF61" s="23"/>
      <c r="BH61" s="114"/>
    </row>
    <row r="62" spans="2:60" ht="16.5">
      <c r="B62" s="14"/>
      <c r="C62" s="109">
        <v>7</v>
      </c>
      <c r="D62" s="12"/>
      <c r="E62" s="11" t="s">
        <v>3</v>
      </c>
      <c r="F62" s="12"/>
      <c r="G62" s="116" t="s">
        <v>12</v>
      </c>
      <c r="H62" s="12"/>
      <c r="I62" s="116" t="s">
        <v>13</v>
      </c>
      <c r="J62" s="12"/>
      <c r="K62" s="117" t="s">
        <v>49</v>
      </c>
      <c r="L62" s="12"/>
      <c r="M62" s="112" t="s">
        <v>6</v>
      </c>
      <c r="N62" s="12"/>
      <c r="O62" s="112" t="s">
        <v>7</v>
      </c>
      <c r="P62" s="13"/>
      <c r="Q62" s="14"/>
      <c r="R62" s="11">
        <f ca="1">INDIRECT("'Score Sheets'!AM"&amp;MATCH($BH62,'Score Sheets'!$AM:$AM,0)+8)</f>
        <v>12</v>
      </c>
      <c r="S62" s="12"/>
      <c r="T62" s="11">
        <f ca="1">INDIRECT("'Score Sheets'!AO"&amp;MATCH($BH62,'Score Sheets'!$AM:$AM,0)+8)</f>
        <v>7</v>
      </c>
      <c r="U62" s="12"/>
      <c r="V62" s="11">
        <f ca="1">INDIRECT("'Score Sheets'!AK"&amp;MATCH($BH62,'Score Sheets'!$AM:$AM,0)+8)</f>
        <v>115</v>
      </c>
      <c r="W62" s="13"/>
      <c r="X62" s="14"/>
      <c r="Y62" s="11">
        <f ca="1">INDIRECT("'Score Sheets'!AM"&amp;MATCH($BH62,'Score Sheets'!$AM:$AM,0)+10)</f>
        <v>12</v>
      </c>
      <c r="Z62" s="12"/>
      <c r="AA62" s="11">
        <f ca="1">INDIRECT("'Score Sheets'!AO"&amp;MATCH($BH62,'Score Sheets'!$AM:$AM,0)+10)</f>
        <v>6</v>
      </c>
      <c r="AB62" s="12"/>
      <c r="AC62" s="11">
        <f ca="1">INDIRECT("'Score Sheets'!AK"&amp;MATCH($BH62,'Score Sheets'!$AM:$AM,0)+10)</f>
        <v>114</v>
      </c>
      <c r="AD62" s="13"/>
      <c r="AE62" s="14"/>
      <c r="AF62" s="11">
        <f ca="1">INDIRECT("'Score Sheets'!AM"&amp;MATCH($BH62,'Score Sheets'!$AM:$AM,0)+12)</f>
        <v>12</v>
      </c>
      <c r="AG62" s="12"/>
      <c r="AH62" s="11">
        <f ca="1">INDIRECT("'Score Sheets'!AO"&amp;MATCH($BH62,'Score Sheets'!$AM:$AM,0)+12)</f>
        <v>8</v>
      </c>
      <c r="AI62" s="12"/>
      <c r="AJ62" s="11">
        <f ca="1">INDIRECT("'Score Sheets'!AK"&amp;MATCH($BH62,'Score Sheets'!$AM:$AM,0)+12)</f>
        <v>116</v>
      </c>
      <c r="AK62" s="13"/>
      <c r="AL62" s="14"/>
      <c r="AM62" s="11">
        <f ca="1">INDIRECT("'Score Sheets'!AM"&amp;MATCH($BH62,'Score Sheets'!$AM:$AM,0)+14)</f>
        <v>12</v>
      </c>
      <c r="AN62" s="12"/>
      <c r="AO62" s="11">
        <f ca="1">INDIRECT("'Score Sheets'!AO"&amp;MATCH($BH62,'Score Sheets'!$AM:$AM,0)+14)</f>
        <v>8</v>
      </c>
      <c r="AP62" s="12"/>
      <c r="AQ62" s="11">
        <f ca="1">INDIRECT("'Score Sheets'!AK"&amp;MATCH($BH62,'Score Sheets'!$AM:$AM,0)+14)</f>
        <v>116</v>
      </c>
      <c r="AR62" s="13"/>
      <c r="AS62" s="14"/>
      <c r="AT62" s="11">
        <f ca="1">INDIRECT("'Score Sheets'!AM"&amp;MATCH($BH62,'Score Sheets'!$AM:$AM,0)+16)</f>
        <v>12</v>
      </c>
      <c r="AU62" s="12"/>
      <c r="AV62" s="11">
        <f ca="1">INDIRECT("'Score Sheets'!AO"&amp;MATCH($BH62,'Score Sheets'!$AM:$AM,0)+16)</f>
        <v>7</v>
      </c>
      <c r="AW62" s="12"/>
      <c r="AX62" s="11">
        <f ca="1">INDIRECT("'Score Sheets'!AK"&amp;MATCH($BH62,'Score Sheets'!$AM:$AM,0)+16)</f>
        <v>115</v>
      </c>
      <c r="AY62" s="13"/>
      <c r="AZ62" s="14"/>
      <c r="BA62" s="11">
        <f>R62+Y62+AF62+AM62+AT62</f>
        <v>60</v>
      </c>
      <c r="BB62" s="12"/>
      <c r="BC62" s="11">
        <f>T62+AA62+AH62+AO62+AV62</f>
        <v>36</v>
      </c>
      <c r="BD62" s="12"/>
      <c r="BE62" s="113">
        <f>V62+AC62+AJ62+AQ62+AX62</f>
        <v>576</v>
      </c>
      <c r="BF62" s="13"/>
      <c r="BH62" s="114" t="s">
        <v>90</v>
      </c>
    </row>
    <row r="63" spans="2:60" ht="2.25" customHeight="1">
      <c r="B63" s="14"/>
      <c r="C63" s="115"/>
      <c r="D63" s="12"/>
      <c r="E63" s="12"/>
      <c r="F63" s="12"/>
      <c r="G63" s="12"/>
      <c r="H63" s="12"/>
      <c r="I63" s="12"/>
      <c r="J63" s="12"/>
      <c r="K63" s="12"/>
      <c r="L63" s="12"/>
      <c r="M63" s="118"/>
      <c r="N63" s="12"/>
      <c r="O63" s="118"/>
      <c r="P63" s="13"/>
      <c r="Q63" s="14"/>
      <c r="R63" s="12"/>
      <c r="S63" s="12"/>
      <c r="T63" s="12"/>
      <c r="U63" s="12"/>
      <c r="V63" s="12"/>
      <c r="W63" s="13"/>
      <c r="X63" s="14"/>
      <c r="Y63" s="12"/>
      <c r="Z63" s="12"/>
      <c r="AA63" s="12"/>
      <c r="AB63" s="12"/>
      <c r="AC63" s="12"/>
      <c r="AD63" s="13"/>
      <c r="AE63" s="14"/>
      <c r="AF63" s="12"/>
      <c r="AG63" s="12"/>
      <c r="AH63" s="12"/>
      <c r="AI63" s="12"/>
      <c r="AJ63" s="12"/>
      <c r="AK63" s="13"/>
      <c r="AL63" s="14"/>
      <c r="AM63" s="12"/>
      <c r="AN63" s="12"/>
      <c r="AO63" s="12"/>
      <c r="AP63" s="12"/>
      <c r="AQ63" s="12"/>
      <c r="AR63" s="13"/>
      <c r="AS63" s="14"/>
      <c r="AT63" s="12"/>
      <c r="AU63" s="12"/>
      <c r="AV63" s="12"/>
      <c r="AW63" s="12"/>
      <c r="AX63" s="12"/>
      <c r="AY63" s="13"/>
      <c r="AZ63" s="14"/>
      <c r="BA63" s="12"/>
      <c r="BB63" s="12"/>
      <c r="BC63" s="12"/>
      <c r="BD63" s="12"/>
      <c r="BE63" s="12"/>
      <c r="BF63" s="13"/>
      <c r="BH63" s="114"/>
    </row>
    <row r="64" spans="2:60" ht="16.5">
      <c r="B64" s="14"/>
      <c r="C64" s="115"/>
      <c r="D64" s="12"/>
      <c r="E64" s="11" t="s">
        <v>4</v>
      </c>
      <c r="F64" s="12"/>
      <c r="G64" s="110" t="s">
        <v>36</v>
      </c>
      <c r="H64" s="12"/>
      <c r="I64" s="110" t="s">
        <v>118</v>
      </c>
      <c r="J64" s="12"/>
      <c r="K64" s="111" t="s">
        <v>11</v>
      </c>
      <c r="L64" s="12"/>
      <c r="M64" s="112" t="s">
        <v>6</v>
      </c>
      <c r="N64" s="12"/>
      <c r="O64" s="112" t="s">
        <v>7</v>
      </c>
      <c r="P64" s="13"/>
      <c r="Q64" s="14"/>
      <c r="R64" s="11">
        <f ca="1">INDIRECT("'Score Sheets'!AM"&amp;MATCH($BH64,'Score Sheets'!$AM:$AM,0)+8)</f>
        <v>11</v>
      </c>
      <c r="S64" s="12"/>
      <c r="T64" s="11">
        <f ca="1">INDIRECT("'Score Sheets'!AO"&amp;MATCH($BH64,'Score Sheets'!$AM:$AM,0)+8)</f>
        <v>1</v>
      </c>
      <c r="U64" s="12"/>
      <c r="V64" s="11">
        <f ca="1">INDIRECT("'Score Sheets'!AK"&amp;MATCH($BH64,'Score Sheets'!$AM:$AM,0)+8)</f>
        <v>94</v>
      </c>
      <c r="W64" s="13"/>
      <c r="X64" s="14"/>
      <c r="Y64" s="11">
        <f ca="1">INDIRECT("'Score Sheets'!AM"&amp;MATCH($BH64,'Score Sheets'!$AM:$AM,0)+10)</f>
        <v>12</v>
      </c>
      <c r="Z64" s="12"/>
      <c r="AA64" s="11">
        <f ca="1">INDIRECT("'Score Sheets'!AO"&amp;MATCH($BH64,'Score Sheets'!$AM:$AM,0)+10)</f>
        <v>1</v>
      </c>
      <c r="AB64" s="12"/>
      <c r="AC64" s="11">
        <f ca="1">INDIRECT("'Score Sheets'!AK"&amp;MATCH($BH64,'Score Sheets'!$AM:$AM,0)+10)</f>
        <v>102</v>
      </c>
      <c r="AD64" s="13"/>
      <c r="AE64" s="14"/>
      <c r="AF64" s="11">
        <f ca="1">INDIRECT("'Score Sheets'!AM"&amp;MATCH($BH64,'Score Sheets'!$AM:$AM,0)+12)</f>
        <v>11</v>
      </c>
      <c r="AG64" s="12"/>
      <c r="AH64" s="11">
        <f ca="1">INDIRECT("'Score Sheets'!AO"&amp;MATCH($BH64,'Score Sheets'!$AM:$AM,0)+12)</f>
        <v>1</v>
      </c>
      <c r="AI64" s="12"/>
      <c r="AJ64" s="11">
        <f ca="1">INDIRECT("'Score Sheets'!AK"&amp;MATCH($BH64,'Score Sheets'!$AM:$AM,0)+12)</f>
        <v>97</v>
      </c>
      <c r="AK64" s="13"/>
      <c r="AL64" s="14"/>
      <c r="AM64" s="11">
        <f ca="1">INDIRECT("'Score Sheets'!AM"&amp;MATCH($BH64,'Score Sheets'!$AM:$AM,0)+14)</f>
        <v>12</v>
      </c>
      <c r="AN64" s="12"/>
      <c r="AO64" s="11">
        <f ca="1">INDIRECT("'Score Sheets'!AO"&amp;MATCH($BH64,'Score Sheets'!$AM:$AM,0)+14)</f>
        <v>1</v>
      </c>
      <c r="AP64" s="12"/>
      <c r="AQ64" s="11">
        <f ca="1">INDIRECT("'Score Sheets'!AK"&amp;MATCH($BH64,'Score Sheets'!$AM:$AM,0)+14)</f>
        <v>102</v>
      </c>
      <c r="AR64" s="13"/>
      <c r="AS64" s="14"/>
      <c r="AT64" s="11">
        <f ca="1">INDIRECT("'Score Sheets'!AM"&amp;MATCH($BH64,'Score Sheets'!$AM:$AM,0)+16)</f>
        <v>10</v>
      </c>
      <c r="AU64" s="12"/>
      <c r="AV64" s="11">
        <f ca="1">INDIRECT("'Score Sheets'!AO"&amp;MATCH($BH64,'Score Sheets'!$AM:$AM,0)+16)</f>
        <v>0</v>
      </c>
      <c r="AW64" s="12"/>
      <c r="AX64" s="11">
        <f ca="1">INDIRECT("'Score Sheets'!AK"&amp;MATCH($BH64,'Score Sheets'!$AM:$AM,0)+16)</f>
        <v>88</v>
      </c>
      <c r="AY64" s="13"/>
      <c r="AZ64" s="14"/>
      <c r="BA64" s="11">
        <f>R64+Y64+AF64+AM64+AT64</f>
        <v>56</v>
      </c>
      <c r="BB64" s="12"/>
      <c r="BC64" s="11">
        <f>T64+AA64+AH64+AO64+AV64</f>
        <v>4</v>
      </c>
      <c r="BD64" s="12"/>
      <c r="BE64" s="113">
        <f>V64+AC64+AJ64+AQ64+AX64</f>
        <v>483</v>
      </c>
      <c r="BF64" s="13"/>
      <c r="BH64" s="114" t="s">
        <v>91</v>
      </c>
    </row>
    <row r="65" spans="2:60" ht="2.25" customHeight="1">
      <c r="B65" s="14"/>
      <c r="C65" s="115"/>
      <c r="D65" s="12"/>
      <c r="E65" s="12"/>
      <c r="F65" s="12"/>
      <c r="G65" s="12"/>
      <c r="H65" s="12"/>
      <c r="I65" s="12"/>
      <c r="J65" s="12"/>
      <c r="K65" s="12"/>
      <c r="L65" s="12"/>
      <c r="M65" s="118"/>
      <c r="N65" s="12"/>
      <c r="O65" s="118"/>
      <c r="P65" s="13"/>
      <c r="Q65" s="14"/>
      <c r="R65" s="12"/>
      <c r="S65" s="12"/>
      <c r="T65" s="12"/>
      <c r="U65" s="12"/>
      <c r="V65" s="12"/>
      <c r="W65" s="13"/>
      <c r="X65" s="14"/>
      <c r="Y65" s="12"/>
      <c r="Z65" s="12"/>
      <c r="AA65" s="12"/>
      <c r="AB65" s="12"/>
      <c r="AC65" s="12"/>
      <c r="AD65" s="13"/>
      <c r="AE65" s="14"/>
      <c r="AF65" s="12"/>
      <c r="AG65" s="12"/>
      <c r="AH65" s="12"/>
      <c r="AI65" s="12"/>
      <c r="AJ65" s="12"/>
      <c r="AK65" s="13"/>
      <c r="AL65" s="14"/>
      <c r="AM65" s="12"/>
      <c r="AN65" s="12"/>
      <c r="AO65" s="12"/>
      <c r="AP65" s="12"/>
      <c r="AQ65" s="12"/>
      <c r="AR65" s="13"/>
      <c r="AS65" s="14"/>
      <c r="AT65" s="12"/>
      <c r="AU65" s="12"/>
      <c r="AV65" s="12"/>
      <c r="AW65" s="12"/>
      <c r="AX65" s="12"/>
      <c r="AY65" s="13"/>
      <c r="AZ65" s="14"/>
      <c r="BA65" s="12"/>
      <c r="BB65" s="12"/>
      <c r="BC65" s="12"/>
      <c r="BD65" s="12"/>
      <c r="BE65" s="12"/>
      <c r="BF65" s="13"/>
      <c r="BH65" s="114"/>
    </row>
    <row r="66" spans="2:60" ht="16.5">
      <c r="B66" s="14"/>
      <c r="C66" s="115"/>
      <c r="D66" s="12"/>
      <c r="E66" s="11" t="s">
        <v>0</v>
      </c>
      <c r="F66" s="12"/>
      <c r="G66" s="116" t="s">
        <v>121</v>
      </c>
      <c r="H66" s="12"/>
      <c r="I66" s="116" t="s">
        <v>122</v>
      </c>
      <c r="J66" s="12"/>
      <c r="K66" s="117" t="s">
        <v>49</v>
      </c>
      <c r="L66" s="12"/>
      <c r="M66" s="112" t="s">
        <v>6</v>
      </c>
      <c r="N66" s="12"/>
      <c r="O66" s="112" t="s">
        <v>7</v>
      </c>
      <c r="P66" s="13"/>
      <c r="Q66" s="14"/>
      <c r="R66" s="11">
        <f ca="1">INDIRECT("'Score Sheets'!AM"&amp;MATCH($BH66,'Score Sheets'!$AM:$AM,0)+8)</f>
        <v>11</v>
      </c>
      <c r="S66" s="12"/>
      <c r="T66" s="11">
        <f ca="1">INDIRECT("'Score Sheets'!AO"&amp;MATCH($BH66,'Score Sheets'!$AM:$AM,0)+8)</f>
        <v>1</v>
      </c>
      <c r="U66" s="12"/>
      <c r="V66" s="11">
        <f ca="1">INDIRECT("'Score Sheets'!AK"&amp;MATCH($BH66,'Score Sheets'!$AM:$AM,0)+8)</f>
        <v>95</v>
      </c>
      <c r="W66" s="13"/>
      <c r="X66" s="14"/>
      <c r="Y66" s="11">
        <f ca="1">INDIRECT("'Score Sheets'!AM"&amp;MATCH($BH66,'Score Sheets'!$AM:$AM,0)+10)</f>
        <v>12</v>
      </c>
      <c r="Z66" s="12"/>
      <c r="AA66" s="11">
        <f ca="1">INDIRECT("'Score Sheets'!AO"&amp;MATCH($BH66,'Score Sheets'!$AM:$AM,0)+10)</f>
        <v>3</v>
      </c>
      <c r="AB66" s="12"/>
      <c r="AC66" s="11">
        <f ca="1">INDIRECT("'Score Sheets'!AK"&amp;MATCH($BH66,'Score Sheets'!$AM:$AM,0)+10)</f>
        <v>107</v>
      </c>
      <c r="AD66" s="13"/>
      <c r="AE66" s="14"/>
      <c r="AF66" s="11">
        <f ca="1">INDIRECT("'Score Sheets'!AM"&amp;MATCH($BH66,'Score Sheets'!$AM:$AM,0)+12)</f>
        <v>11</v>
      </c>
      <c r="AG66" s="12"/>
      <c r="AH66" s="11">
        <f ca="1">INDIRECT("'Score Sheets'!AO"&amp;MATCH($BH66,'Score Sheets'!$AM:$AM,0)+12)</f>
        <v>1</v>
      </c>
      <c r="AI66" s="12"/>
      <c r="AJ66" s="11">
        <f ca="1">INDIRECT("'Score Sheets'!AK"&amp;MATCH($BH66,'Score Sheets'!$AM:$AM,0)+12)</f>
        <v>98</v>
      </c>
      <c r="AK66" s="13"/>
      <c r="AL66" s="14"/>
      <c r="AM66" s="11">
        <f ca="1">INDIRECT("'Score Sheets'!AM"&amp;MATCH($BH66,'Score Sheets'!$AM:$AM,0)+14)</f>
        <v>12</v>
      </c>
      <c r="AN66" s="12"/>
      <c r="AO66" s="11">
        <f ca="1">INDIRECT("'Score Sheets'!AO"&amp;MATCH($BH66,'Score Sheets'!$AM:$AM,0)+14)</f>
        <v>1</v>
      </c>
      <c r="AP66" s="12"/>
      <c r="AQ66" s="11">
        <f ca="1">INDIRECT("'Score Sheets'!AK"&amp;MATCH($BH66,'Score Sheets'!$AM:$AM,0)+14)</f>
        <v>108</v>
      </c>
      <c r="AR66" s="13"/>
      <c r="AS66" s="14"/>
      <c r="AT66" s="11">
        <f ca="1">INDIRECT("'Score Sheets'!AM"&amp;MATCH($BH66,'Score Sheets'!$AM:$AM,0)+16)</f>
        <v>12</v>
      </c>
      <c r="AU66" s="12"/>
      <c r="AV66" s="11">
        <f ca="1">INDIRECT("'Score Sheets'!AO"&amp;MATCH($BH66,'Score Sheets'!$AM:$AM,0)+16)</f>
        <v>2</v>
      </c>
      <c r="AW66" s="12"/>
      <c r="AX66" s="11">
        <f ca="1">INDIRECT("'Score Sheets'!AK"&amp;MATCH($BH66,'Score Sheets'!$AM:$AM,0)+16)</f>
        <v>107</v>
      </c>
      <c r="AY66" s="13"/>
      <c r="AZ66" s="14"/>
      <c r="BA66" s="11">
        <f>R66+Y66+AF66+AM66+AT66</f>
        <v>58</v>
      </c>
      <c r="BB66" s="12"/>
      <c r="BC66" s="11">
        <f>T66+AA66+AH66+AO66+AV66</f>
        <v>8</v>
      </c>
      <c r="BD66" s="12"/>
      <c r="BE66" s="113">
        <f>V66+AC66+AJ66+AQ66+AX66</f>
        <v>515</v>
      </c>
      <c r="BF66" s="13"/>
      <c r="BH66" s="114" t="s">
        <v>92</v>
      </c>
    </row>
    <row r="67" spans="2:60" ht="2.25" customHeight="1">
      <c r="B67" s="14"/>
      <c r="C67" s="115"/>
      <c r="D67" s="12"/>
      <c r="E67" s="12"/>
      <c r="F67" s="12"/>
      <c r="G67" s="12"/>
      <c r="H67" s="12"/>
      <c r="I67" s="12"/>
      <c r="J67" s="12"/>
      <c r="K67" s="12"/>
      <c r="L67" s="12"/>
      <c r="M67" s="118"/>
      <c r="N67" s="12"/>
      <c r="O67" s="118"/>
      <c r="P67" s="13"/>
      <c r="Q67" s="14"/>
      <c r="R67" s="12"/>
      <c r="S67" s="12"/>
      <c r="T67" s="12"/>
      <c r="U67" s="12"/>
      <c r="V67" s="12"/>
      <c r="W67" s="13"/>
      <c r="X67" s="14"/>
      <c r="Y67" s="12"/>
      <c r="Z67" s="12"/>
      <c r="AA67" s="12"/>
      <c r="AB67" s="12"/>
      <c r="AC67" s="12"/>
      <c r="AD67" s="13"/>
      <c r="AE67" s="14"/>
      <c r="AF67" s="12"/>
      <c r="AG67" s="12"/>
      <c r="AH67" s="12"/>
      <c r="AI67" s="12"/>
      <c r="AJ67" s="12"/>
      <c r="AK67" s="13"/>
      <c r="AL67" s="14"/>
      <c r="AM67" s="12"/>
      <c r="AN67" s="12"/>
      <c r="AO67" s="12"/>
      <c r="AP67" s="12"/>
      <c r="AQ67" s="12"/>
      <c r="AR67" s="13"/>
      <c r="AS67" s="14"/>
      <c r="AT67" s="12"/>
      <c r="AU67" s="12"/>
      <c r="AV67" s="12"/>
      <c r="AW67" s="12"/>
      <c r="AX67" s="12"/>
      <c r="AY67" s="13"/>
      <c r="AZ67" s="14"/>
      <c r="BA67" s="12"/>
      <c r="BB67" s="12"/>
      <c r="BC67" s="12"/>
      <c r="BD67" s="12"/>
      <c r="BE67" s="12"/>
      <c r="BF67" s="13"/>
      <c r="BH67" s="114"/>
    </row>
    <row r="68" spans="2:60" ht="16.5">
      <c r="B68" s="14"/>
      <c r="C68" s="119"/>
      <c r="D68" s="12"/>
      <c r="E68" s="11" t="s">
        <v>1</v>
      </c>
      <c r="F68" s="12"/>
      <c r="G68" s="110" t="s">
        <v>34</v>
      </c>
      <c r="H68" s="12"/>
      <c r="I68" s="110" t="s">
        <v>116</v>
      </c>
      <c r="J68" s="12"/>
      <c r="K68" s="111" t="s">
        <v>11</v>
      </c>
      <c r="L68" s="12"/>
      <c r="M68" s="112" t="s">
        <v>6</v>
      </c>
      <c r="N68" s="12"/>
      <c r="O68" s="112" t="s">
        <v>7</v>
      </c>
      <c r="P68" s="13"/>
      <c r="Q68" s="14"/>
      <c r="R68" s="11">
        <f ca="1">INDIRECT("'Score Sheets'!AM"&amp;MATCH($BH68,'Score Sheets'!$AM:$AM,0)+8)</f>
        <v>12</v>
      </c>
      <c r="S68" s="12"/>
      <c r="T68" s="11">
        <f ca="1">INDIRECT("'Score Sheets'!AO"&amp;MATCH($BH68,'Score Sheets'!$AM:$AM,0)+8)</f>
        <v>0</v>
      </c>
      <c r="U68" s="12"/>
      <c r="V68" s="11">
        <f ca="1">INDIRECT("'Score Sheets'!AK"&amp;MATCH($BH68,'Score Sheets'!$AM:$AM,0)+8)</f>
        <v>108</v>
      </c>
      <c r="W68" s="13"/>
      <c r="X68" s="14"/>
      <c r="Y68" s="11">
        <f ca="1">INDIRECT("'Score Sheets'!AM"&amp;MATCH($BH68,'Score Sheets'!$AM:$AM,0)+10)</f>
        <v>12</v>
      </c>
      <c r="Z68" s="12"/>
      <c r="AA68" s="11">
        <f ca="1">INDIRECT("'Score Sheets'!AO"&amp;MATCH($BH68,'Score Sheets'!$AM:$AM,0)+10)</f>
        <v>4</v>
      </c>
      <c r="AB68" s="12"/>
      <c r="AC68" s="11">
        <f ca="1">INDIRECT("'Score Sheets'!AK"&amp;MATCH($BH68,'Score Sheets'!$AM:$AM,0)+10)</f>
        <v>111</v>
      </c>
      <c r="AD68" s="13"/>
      <c r="AE68" s="14"/>
      <c r="AF68" s="11">
        <f ca="1">INDIRECT("'Score Sheets'!AM"&amp;MATCH($BH68,'Score Sheets'!$AM:$AM,0)+12)</f>
        <v>12</v>
      </c>
      <c r="AG68" s="12"/>
      <c r="AH68" s="11">
        <f ca="1">INDIRECT("'Score Sheets'!AO"&amp;MATCH($BH68,'Score Sheets'!$AM:$AM,0)+12)</f>
        <v>2</v>
      </c>
      <c r="AI68" s="12"/>
      <c r="AJ68" s="11">
        <f ca="1">INDIRECT("'Score Sheets'!AK"&amp;MATCH($BH68,'Score Sheets'!$AM:$AM,0)+12)</f>
        <v>108</v>
      </c>
      <c r="AK68" s="13"/>
      <c r="AL68" s="14"/>
      <c r="AM68" s="11">
        <f ca="1">INDIRECT("'Score Sheets'!AM"&amp;MATCH($BH68,'Score Sheets'!$AM:$AM,0)+14)</f>
        <v>12</v>
      </c>
      <c r="AN68" s="12"/>
      <c r="AO68" s="11">
        <f ca="1">INDIRECT("'Score Sheets'!AO"&amp;MATCH($BH68,'Score Sheets'!$AM:$AM,0)+14)</f>
        <v>1</v>
      </c>
      <c r="AP68" s="12"/>
      <c r="AQ68" s="11">
        <f ca="1">INDIRECT("'Score Sheets'!AK"&amp;MATCH($BH68,'Score Sheets'!$AM:$AM,0)+14)</f>
        <v>108</v>
      </c>
      <c r="AR68" s="13"/>
      <c r="AS68" s="14"/>
      <c r="AT68" s="11">
        <f ca="1">INDIRECT("'Score Sheets'!AM"&amp;MATCH($BH68,'Score Sheets'!$AM:$AM,0)+16)</f>
        <v>12</v>
      </c>
      <c r="AU68" s="12"/>
      <c r="AV68" s="11">
        <f ca="1">INDIRECT("'Score Sheets'!AO"&amp;MATCH($BH68,'Score Sheets'!$AM:$AM,0)+16)</f>
        <v>0</v>
      </c>
      <c r="AW68" s="12"/>
      <c r="AX68" s="11">
        <f ca="1">INDIRECT("'Score Sheets'!AK"&amp;MATCH($BH68,'Score Sheets'!$AM:$AM,0)+16)</f>
        <v>107</v>
      </c>
      <c r="AY68" s="13"/>
      <c r="AZ68" s="14"/>
      <c r="BA68" s="11">
        <f>R68+Y68+AF68+AM68+AT68</f>
        <v>60</v>
      </c>
      <c r="BB68" s="12"/>
      <c r="BC68" s="11">
        <f>T68+AA68+AH68+AO68+AV68</f>
        <v>7</v>
      </c>
      <c r="BD68" s="12"/>
      <c r="BE68" s="113">
        <f>V68+AC68+AJ68+AQ68+AX68</f>
        <v>542</v>
      </c>
      <c r="BF68" s="13"/>
      <c r="BH68" s="114" t="s">
        <v>93</v>
      </c>
    </row>
    <row r="69" spans="2:58" ht="2.25" customHeight="1">
      <c r="B69" s="21"/>
      <c r="C69" s="19"/>
      <c r="D69" s="19"/>
      <c r="E69" s="19"/>
      <c r="F69" s="19"/>
      <c r="G69" s="122"/>
      <c r="H69" s="122"/>
      <c r="I69" s="122"/>
      <c r="J69" s="122"/>
      <c r="K69" s="122"/>
      <c r="L69" s="122"/>
      <c r="M69" s="122"/>
      <c r="N69" s="122"/>
      <c r="O69" s="122"/>
      <c r="P69" s="20"/>
      <c r="Q69" s="21"/>
      <c r="R69" s="19"/>
      <c r="S69" s="19"/>
      <c r="T69" s="19"/>
      <c r="U69" s="19"/>
      <c r="V69" s="19"/>
      <c r="W69" s="20"/>
      <c r="X69" s="21"/>
      <c r="Y69" s="19"/>
      <c r="Z69" s="19"/>
      <c r="AA69" s="19"/>
      <c r="AB69" s="19"/>
      <c r="AC69" s="19"/>
      <c r="AD69" s="20"/>
      <c r="AE69" s="21"/>
      <c r="AF69" s="19"/>
      <c r="AG69" s="19"/>
      <c r="AH69" s="19"/>
      <c r="AI69" s="19"/>
      <c r="AJ69" s="19"/>
      <c r="AK69" s="20"/>
      <c r="AL69" s="21"/>
      <c r="AM69" s="19"/>
      <c r="AN69" s="19"/>
      <c r="AO69" s="19"/>
      <c r="AP69" s="19"/>
      <c r="AQ69" s="19"/>
      <c r="AR69" s="20"/>
      <c r="AS69" s="21"/>
      <c r="AT69" s="19"/>
      <c r="AU69" s="19"/>
      <c r="AV69" s="19"/>
      <c r="AW69" s="19"/>
      <c r="AX69" s="19"/>
      <c r="AY69" s="20"/>
      <c r="AZ69" s="21"/>
      <c r="BA69" s="19"/>
      <c r="BB69" s="19"/>
      <c r="BC69" s="19"/>
      <c r="BD69" s="19"/>
      <c r="BE69" s="19"/>
      <c r="BF69" s="20"/>
    </row>
    <row r="70" spans="7:15" ht="16.5">
      <c r="G70" s="123"/>
      <c r="H70" s="123"/>
      <c r="I70" s="123"/>
      <c r="J70" s="123"/>
      <c r="K70" s="123"/>
      <c r="L70" s="123"/>
      <c r="M70" s="123"/>
      <c r="N70" s="123"/>
      <c r="O70" s="123"/>
    </row>
  </sheetData>
  <sheetProtection password="CC08" sheet="1" objects="1" scenarios="1"/>
  <mergeCells count="15">
    <mergeCell ref="C62:C68"/>
    <mergeCell ref="C26:C32"/>
    <mergeCell ref="C35:C41"/>
    <mergeCell ref="C44:C50"/>
    <mergeCell ref="C53:C59"/>
    <mergeCell ref="C8:C14"/>
    <mergeCell ref="R3:V3"/>
    <mergeCell ref="C3:O3"/>
    <mergeCell ref="C17:C23"/>
    <mergeCell ref="BA3:BE3"/>
    <mergeCell ref="G5:I5"/>
    <mergeCell ref="Y3:AC3"/>
    <mergeCell ref="AF3:AJ3"/>
    <mergeCell ref="AM3:AQ3"/>
    <mergeCell ref="AT3:AX3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930"/>
  <sheetViews>
    <sheetView workbookViewId="0" topLeftCell="A1">
      <selection activeCell="T413" sqref="T413"/>
    </sheetView>
  </sheetViews>
  <sheetFormatPr defaultColWidth="9.33203125" defaultRowHeight="11.25"/>
  <cols>
    <col min="1" max="1" width="0.4921875" style="30" customWidth="1"/>
    <col min="2" max="2" width="9.33203125" style="30" customWidth="1"/>
    <col min="3" max="4" width="0.4921875" style="30" customWidth="1"/>
    <col min="5" max="5" width="3.83203125" style="30" customWidth="1"/>
    <col min="6" max="6" width="0.4921875" style="30" customWidth="1"/>
    <col min="7" max="7" width="3.83203125" style="30" customWidth="1"/>
    <col min="8" max="8" width="0.4921875" style="30" customWidth="1"/>
    <col min="9" max="9" width="3.83203125" style="30" customWidth="1"/>
    <col min="10" max="10" width="0.4921875" style="30" customWidth="1"/>
    <col min="11" max="11" width="3.83203125" style="30" customWidth="1"/>
    <col min="12" max="12" width="0.4921875" style="30" customWidth="1"/>
    <col min="13" max="13" width="3.83203125" style="30" customWidth="1"/>
    <col min="14" max="14" width="0.4921875" style="30" customWidth="1"/>
    <col min="15" max="15" width="3.83203125" style="30" customWidth="1"/>
    <col min="16" max="17" width="0.4921875" style="30" customWidth="1"/>
    <col min="18" max="18" width="6.33203125" style="30" customWidth="1"/>
    <col min="19" max="20" width="0.4921875" style="30" customWidth="1"/>
    <col min="21" max="21" width="3.83203125" style="30" customWidth="1"/>
    <col min="22" max="22" width="0.4921875" style="30" customWidth="1"/>
    <col min="23" max="23" width="3.83203125" style="30" customWidth="1"/>
    <col min="24" max="24" width="0.4921875" style="30" customWidth="1"/>
    <col min="25" max="25" width="3.83203125" style="30" customWidth="1"/>
    <col min="26" max="26" width="0.4921875" style="30" customWidth="1"/>
    <col min="27" max="27" width="3.83203125" style="30" customWidth="1"/>
    <col min="28" max="28" width="0.4921875" style="30" customWidth="1"/>
    <col min="29" max="29" width="3.83203125" style="30" customWidth="1"/>
    <col min="30" max="30" width="0.4921875" style="30" customWidth="1"/>
    <col min="31" max="31" width="3.83203125" style="30" customWidth="1"/>
    <col min="32" max="33" width="0.4921875" style="30" customWidth="1"/>
    <col min="34" max="34" width="6.33203125" style="30" customWidth="1"/>
    <col min="35" max="36" width="0.4921875" style="30" customWidth="1"/>
    <col min="37" max="37" width="6.33203125" style="30" customWidth="1"/>
    <col min="38" max="38" width="0.4921875" style="30" customWidth="1"/>
    <col min="39" max="39" width="6.33203125" style="30" customWidth="1"/>
    <col min="40" max="40" width="0.4921875" style="30" customWidth="1"/>
    <col min="41" max="41" width="6.33203125" style="30" customWidth="1"/>
    <col min="42" max="43" width="0.4921875" style="30" customWidth="1"/>
    <col min="44" max="44" width="8" style="30" customWidth="1"/>
    <col min="45" max="45" width="0.4921875" style="30" customWidth="1"/>
    <col min="46" max="16384" width="9.33203125" style="31" customWidth="1"/>
  </cols>
  <sheetData>
    <row r="1" spans="2:44" ht="84.75" customHeight="1"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</row>
    <row r="2" ht="12.75"/>
    <row r="3" spans="1:45" ht="2.25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4"/>
    </row>
    <row r="4" spans="1:45" ht="14.25">
      <c r="A4" s="35"/>
      <c r="B4" s="74" t="s">
        <v>98</v>
      </c>
      <c r="C4" s="75"/>
      <c r="D4" s="75"/>
      <c r="E4" s="75"/>
      <c r="F4" s="75"/>
      <c r="G4" s="76"/>
      <c r="I4" s="74" t="str">
        <f>INDEX(Scores!$G:$G,MATCH(AM4,Scores!$BH:$BH,0),1)&amp;" "&amp;INDEX(Scores!$I:$I,MATCH(AM4,Scores!$BH:$BH,0),1)</f>
        <v>Tony Searles</v>
      </c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6"/>
      <c r="AE4" s="74" t="s">
        <v>51</v>
      </c>
      <c r="AF4" s="75"/>
      <c r="AG4" s="75"/>
      <c r="AH4" s="75"/>
      <c r="AI4" s="75"/>
      <c r="AJ4" s="75"/>
      <c r="AK4" s="76"/>
      <c r="AM4" s="74" t="s">
        <v>66</v>
      </c>
      <c r="AN4" s="75"/>
      <c r="AO4" s="75"/>
      <c r="AP4" s="75"/>
      <c r="AQ4" s="75"/>
      <c r="AR4" s="76"/>
      <c r="AS4" s="36"/>
    </row>
    <row r="5" spans="1:45" ht="2.25" customHeight="1">
      <c r="A5" s="35"/>
      <c r="AS5" s="36"/>
    </row>
    <row r="6" spans="1:45" ht="14.25">
      <c r="A6" s="35"/>
      <c r="B6" s="74" t="s">
        <v>54</v>
      </c>
      <c r="C6" s="75"/>
      <c r="D6" s="75"/>
      <c r="E6" s="75"/>
      <c r="F6" s="75"/>
      <c r="G6" s="76"/>
      <c r="I6" s="74" t="s">
        <v>126</v>
      </c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6"/>
      <c r="AE6" s="74" t="s">
        <v>138</v>
      </c>
      <c r="AF6" s="75"/>
      <c r="AG6" s="75"/>
      <c r="AH6" s="75"/>
      <c r="AI6" s="75"/>
      <c r="AJ6" s="75"/>
      <c r="AK6" s="76"/>
      <c r="AM6" s="74" t="s">
        <v>139</v>
      </c>
      <c r="AN6" s="75"/>
      <c r="AO6" s="75"/>
      <c r="AP6" s="75"/>
      <c r="AQ6" s="75"/>
      <c r="AR6" s="76"/>
      <c r="AS6" s="36"/>
    </row>
    <row r="7" spans="1:46" ht="2.25" customHeight="1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9"/>
      <c r="AT7" s="30"/>
    </row>
    <row r="8" spans="1:45" ht="2.25" customHeight="1">
      <c r="A8" s="40"/>
      <c r="B8" s="41"/>
      <c r="C8" s="42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0"/>
      <c r="R8" s="41"/>
      <c r="S8" s="42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0"/>
      <c r="AH8" s="41"/>
      <c r="AI8" s="42"/>
      <c r="AJ8" s="41"/>
      <c r="AK8" s="41"/>
      <c r="AL8" s="41"/>
      <c r="AM8" s="41"/>
      <c r="AN8" s="41"/>
      <c r="AO8" s="41"/>
      <c r="AP8" s="41"/>
      <c r="AQ8" s="40"/>
      <c r="AR8" s="41"/>
      <c r="AS8" s="42"/>
    </row>
    <row r="9" spans="1:45" ht="14.25">
      <c r="A9" s="43"/>
      <c r="B9" s="44" t="s">
        <v>134</v>
      </c>
      <c r="C9" s="45"/>
      <c r="D9" s="46"/>
      <c r="E9" s="44">
        <v>1</v>
      </c>
      <c r="F9" s="46"/>
      <c r="G9" s="44">
        <v>2</v>
      </c>
      <c r="H9" s="46"/>
      <c r="I9" s="44">
        <v>3</v>
      </c>
      <c r="J9" s="46"/>
      <c r="K9" s="44">
        <v>4</v>
      </c>
      <c r="L9" s="46"/>
      <c r="M9" s="44">
        <v>5</v>
      </c>
      <c r="N9" s="46"/>
      <c r="O9" s="44">
        <v>6</v>
      </c>
      <c r="P9" s="46"/>
      <c r="Q9" s="43"/>
      <c r="R9" s="44" t="s">
        <v>135</v>
      </c>
      <c r="S9" s="45"/>
      <c r="T9" s="46"/>
      <c r="U9" s="44">
        <v>1</v>
      </c>
      <c r="V9" s="46"/>
      <c r="W9" s="44">
        <v>2</v>
      </c>
      <c r="X9" s="46"/>
      <c r="Y9" s="44">
        <v>3</v>
      </c>
      <c r="Z9" s="46"/>
      <c r="AA9" s="44">
        <v>4</v>
      </c>
      <c r="AB9" s="46"/>
      <c r="AC9" s="44">
        <v>5</v>
      </c>
      <c r="AD9" s="46"/>
      <c r="AE9" s="44">
        <v>6</v>
      </c>
      <c r="AF9" s="46"/>
      <c r="AG9" s="43"/>
      <c r="AH9" s="44" t="s">
        <v>135</v>
      </c>
      <c r="AI9" s="45"/>
      <c r="AJ9" s="46"/>
      <c r="AK9" s="44" t="s">
        <v>136</v>
      </c>
      <c r="AL9" s="46"/>
      <c r="AM9" s="44" t="s">
        <v>57</v>
      </c>
      <c r="AN9" s="46"/>
      <c r="AO9" s="44" t="s">
        <v>2</v>
      </c>
      <c r="AP9" s="46"/>
      <c r="AQ9" s="43"/>
      <c r="AR9" s="44" t="s">
        <v>137</v>
      </c>
      <c r="AS9" s="45"/>
    </row>
    <row r="10" spans="1:45" ht="2.25" customHeight="1">
      <c r="A10" s="47"/>
      <c r="B10" s="48"/>
      <c r="C10" s="49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7"/>
      <c r="R10" s="48"/>
      <c r="S10" s="49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7"/>
      <c r="AH10" s="48"/>
      <c r="AI10" s="49"/>
      <c r="AJ10" s="48"/>
      <c r="AK10" s="48"/>
      <c r="AL10" s="48"/>
      <c r="AM10" s="48"/>
      <c r="AN10" s="48"/>
      <c r="AO10" s="48"/>
      <c r="AP10" s="48"/>
      <c r="AQ10" s="47"/>
      <c r="AR10" s="48"/>
      <c r="AS10" s="49"/>
    </row>
    <row r="11" spans="1:45" ht="2.25" customHeight="1">
      <c r="A11" s="43"/>
      <c r="B11" s="50"/>
      <c r="C11" s="51"/>
      <c r="D11" s="52"/>
      <c r="E11" s="52"/>
      <c r="F11" s="52"/>
      <c r="G11" s="52"/>
      <c r="Q11" s="43"/>
      <c r="R11" s="46"/>
      <c r="S11" s="45"/>
      <c r="AG11" s="43"/>
      <c r="AH11" s="46"/>
      <c r="AI11" s="45"/>
      <c r="AQ11" s="43"/>
      <c r="AR11" s="50"/>
      <c r="AS11" s="45"/>
    </row>
    <row r="12" spans="1:45" ht="14.25">
      <c r="A12" s="43"/>
      <c r="B12" s="44">
        <v>1</v>
      </c>
      <c r="C12" s="45"/>
      <c r="E12" s="53">
        <v>8</v>
      </c>
      <c r="G12" s="53">
        <v>7</v>
      </c>
      <c r="I12" s="53">
        <v>5</v>
      </c>
      <c r="K12" s="53">
        <v>10</v>
      </c>
      <c r="M12" s="53">
        <v>5</v>
      </c>
      <c r="O12" s="53">
        <v>2</v>
      </c>
      <c r="Q12" s="43"/>
      <c r="R12" s="44">
        <f>SUM(E12:O12)</f>
        <v>37</v>
      </c>
      <c r="S12" s="45"/>
      <c r="U12" s="53">
        <v>5</v>
      </c>
      <c r="W12" s="53">
        <v>4</v>
      </c>
      <c r="Y12" s="53">
        <v>2</v>
      </c>
      <c r="AA12" s="53">
        <v>8</v>
      </c>
      <c r="AC12" s="53">
        <v>8</v>
      </c>
      <c r="AE12" s="53">
        <v>7</v>
      </c>
      <c r="AG12" s="43"/>
      <c r="AH12" s="44">
        <f>SUM(U12:AE12)</f>
        <v>34</v>
      </c>
      <c r="AI12" s="45"/>
      <c r="AK12" s="53">
        <f>R12+AH12</f>
        <v>71</v>
      </c>
      <c r="AM12" s="53">
        <f>12-COUNTIF(E12:O12,"M")-COUNTIF(U12:AE12,"M")</f>
        <v>12</v>
      </c>
      <c r="AO12" s="53">
        <f>COUNTIF(E12:O12,"10")+COUNTIF(U12:AE12,"10")</f>
        <v>1</v>
      </c>
      <c r="AQ12" s="43"/>
      <c r="AR12" s="44">
        <f>AK12</f>
        <v>71</v>
      </c>
      <c r="AS12" s="45"/>
    </row>
    <row r="13" spans="1:45" ht="2.25" customHeight="1">
      <c r="A13" s="43"/>
      <c r="B13" s="50"/>
      <c r="C13" s="45"/>
      <c r="E13" s="52"/>
      <c r="G13" s="52"/>
      <c r="K13" s="52"/>
      <c r="M13" s="52"/>
      <c r="O13" s="52"/>
      <c r="Q13" s="43"/>
      <c r="R13" s="50"/>
      <c r="S13" s="45"/>
      <c r="U13" s="52"/>
      <c r="W13" s="52"/>
      <c r="AA13" s="52"/>
      <c r="AC13" s="52"/>
      <c r="AE13" s="52"/>
      <c r="AG13" s="43"/>
      <c r="AH13" s="50"/>
      <c r="AI13" s="45"/>
      <c r="AK13" s="52"/>
      <c r="AM13" s="52"/>
      <c r="AO13" s="52"/>
      <c r="AQ13" s="43"/>
      <c r="AR13" s="50"/>
      <c r="AS13" s="45"/>
    </row>
    <row r="14" spans="1:45" ht="14.25">
      <c r="A14" s="43"/>
      <c r="B14" s="44">
        <v>2</v>
      </c>
      <c r="C14" s="45"/>
      <c r="E14" s="53">
        <v>8</v>
      </c>
      <c r="G14" s="53">
        <v>5</v>
      </c>
      <c r="I14" s="53">
        <v>4</v>
      </c>
      <c r="K14" s="53">
        <v>8</v>
      </c>
      <c r="M14" s="53">
        <v>8</v>
      </c>
      <c r="O14" s="53">
        <v>3</v>
      </c>
      <c r="Q14" s="43"/>
      <c r="R14" s="44">
        <f>SUM(E14:O14)</f>
        <v>36</v>
      </c>
      <c r="S14" s="45"/>
      <c r="U14" s="53">
        <v>9</v>
      </c>
      <c r="W14" s="53">
        <v>6</v>
      </c>
      <c r="Y14" s="53">
        <v>4</v>
      </c>
      <c r="AA14" s="53">
        <v>8</v>
      </c>
      <c r="AC14" s="53">
        <v>8</v>
      </c>
      <c r="AE14" s="53">
        <v>6</v>
      </c>
      <c r="AG14" s="43"/>
      <c r="AH14" s="44">
        <f>SUM(U14:AE14)</f>
        <v>41</v>
      </c>
      <c r="AI14" s="45"/>
      <c r="AK14" s="53">
        <f>R14+AH14</f>
        <v>77</v>
      </c>
      <c r="AM14" s="53">
        <f>12-COUNTIF(E14:O14,"M")-COUNTIF(U14:AE14,"M")</f>
        <v>12</v>
      </c>
      <c r="AO14" s="53">
        <f>COUNTIF(E14:O14,"10")+COUNTIF(U14:AE14,"10")</f>
        <v>0</v>
      </c>
      <c r="AQ14" s="43"/>
      <c r="AR14" s="44">
        <f>AR12+AK14</f>
        <v>148</v>
      </c>
      <c r="AS14" s="45"/>
    </row>
    <row r="15" spans="1:45" ht="2.25" customHeight="1">
      <c r="A15" s="43"/>
      <c r="B15" s="46"/>
      <c r="C15" s="45"/>
      <c r="Q15" s="43"/>
      <c r="R15" s="46"/>
      <c r="S15" s="45"/>
      <c r="AG15" s="43"/>
      <c r="AH15" s="46"/>
      <c r="AI15" s="45"/>
      <c r="AQ15" s="43"/>
      <c r="AR15" s="46"/>
      <c r="AS15" s="45"/>
    </row>
    <row r="16" spans="1:45" ht="14.25">
      <c r="A16" s="43"/>
      <c r="B16" s="44">
        <v>3</v>
      </c>
      <c r="C16" s="45"/>
      <c r="E16" s="53">
        <v>10</v>
      </c>
      <c r="G16" s="53">
        <v>4</v>
      </c>
      <c r="I16" s="53">
        <v>3</v>
      </c>
      <c r="K16" s="53">
        <v>8</v>
      </c>
      <c r="M16" s="53">
        <v>8</v>
      </c>
      <c r="O16" s="53">
        <v>8</v>
      </c>
      <c r="Q16" s="43"/>
      <c r="R16" s="44">
        <f>SUM(E16:O16)</f>
        <v>41</v>
      </c>
      <c r="S16" s="45"/>
      <c r="U16" s="53">
        <v>10</v>
      </c>
      <c r="W16" s="53">
        <v>5</v>
      </c>
      <c r="Y16" s="53">
        <v>3</v>
      </c>
      <c r="AA16" s="53">
        <v>10</v>
      </c>
      <c r="AC16" s="53">
        <v>10</v>
      </c>
      <c r="AE16" s="53">
        <v>9</v>
      </c>
      <c r="AG16" s="43"/>
      <c r="AH16" s="44">
        <f>SUM(U16:AE16)</f>
        <v>47</v>
      </c>
      <c r="AI16" s="45"/>
      <c r="AK16" s="53">
        <f>R16+AH16</f>
        <v>88</v>
      </c>
      <c r="AM16" s="53">
        <f>12-COUNTIF(E16:O16,"M")-COUNTIF(U16:AE16,"M")</f>
        <v>12</v>
      </c>
      <c r="AO16" s="53">
        <f>COUNTIF(E16:O16,"10")+COUNTIF(U16:AE16,"10")</f>
        <v>4</v>
      </c>
      <c r="AQ16" s="43"/>
      <c r="AR16" s="44">
        <f>AR14+AK16</f>
        <v>236</v>
      </c>
      <c r="AS16" s="45"/>
    </row>
    <row r="17" spans="1:45" ht="2.25" customHeight="1">
      <c r="A17" s="43"/>
      <c r="B17" s="54"/>
      <c r="C17" s="45"/>
      <c r="E17" s="55"/>
      <c r="G17" s="55"/>
      <c r="K17" s="55"/>
      <c r="M17" s="55"/>
      <c r="O17" s="55"/>
      <c r="Q17" s="43"/>
      <c r="R17" s="54"/>
      <c r="S17" s="45"/>
      <c r="U17" s="55"/>
      <c r="W17" s="55"/>
      <c r="AA17" s="55"/>
      <c r="AC17" s="55"/>
      <c r="AE17" s="55"/>
      <c r="AG17" s="43"/>
      <c r="AH17" s="54"/>
      <c r="AI17" s="45"/>
      <c r="AK17" s="55"/>
      <c r="AM17" s="55"/>
      <c r="AO17" s="55"/>
      <c r="AQ17" s="43"/>
      <c r="AR17" s="54"/>
      <c r="AS17" s="45"/>
    </row>
    <row r="18" spans="1:45" ht="14.25">
      <c r="A18" s="43"/>
      <c r="B18" s="44">
        <v>4</v>
      </c>
      <c r="C18" s="45"/>
      <c r="E18" s="53">
        <v>7</v>
      </c>
      <c r="G18" s="53">
        <v>2</v>
      </c>
      <c r="I18" s="53" t="s">
        <v>145</v>
      </c>
      <c r="K18" s="53">
        <v>10</v>
      </c>
      <c r="M18" s="53">
        <v>6</v>
      </c>
      <c r="O18" s="53">
        <v>5</v>
      </c>
      <c r="Q18" s="43"/>
      <c r="R18" s="44">
        <f>SUM(E18:O18)</f>
        <v>30</v>
      </c>
      <c r="S18" s="45"/>
      <c r="U18" s="53">
        <v>10</v>
      </c>
      <c r="W18" s="53">
        <v>9</v>
      </c>
      <c r="Y18" s="53">
        <v>9</v>
      </c>
      <c r="AA18" s="53">
        <v>10</v>
      </c>
      <c r="AC18" s="53">
        <v>7</v>
      </c>
      <c r="AE18" s="53">
        <v>4</v>
      </c>
      <c r="AG18" s="43"/>
      <c r="AH18" s="44">
        <f>SUM(U18:AE18)</f>
        <v>49</v>
      </c>
      <c r="AI18" s="45"/>
      <c r="AK18" s="53">
        <f>R18+AH18</f>
        <v>79</v>
      </c>
      <c r="AM18" s="53">
        <f>12-COUNTIF(E18:O18,"M")-COUNTIF(U18:AE18,"M")</f>
        <v>11</v>
      </c>
      <c r="AO18" s="53">
        <f>COUNTIF(E18:O18,"10")+COUNTIF(U18:AE18,"10")</f>
        <v>3</v>
      </c>
      <c r="AQ18" s="43"/>
      <c r="AR18" s="44">
        <f>AR16+AK18</f>
        <v>315</v>
      </c>
      <c r="AS18" s="45"/>
    </row>
    <row r="19" spans="1:45" ht="2.25" customHeight="1">
      <c r="A19" s="43"/>
      <c r="B19" s="54"/>
      <c r="C19" s="45"/>
      <c r="E19" s="55"/>
      <c r="G19" s="55"/>
      <c r="K19" s="55"/>
      <c r="M19" s="55"/>
      <c r="O19" s="55"/>
      <c r="Q19" s="43"/>
      <c r="R19" s="54"/>
      <c r="S19" s="45"/>
      <c r="U19" s="55"/>
      <c r="W19" s="55"/>
      <c r="AA19" s="55"/>
      <c r="AC19" s="55"/>
      <c r="AE19" s="55"/>
      <c r="AG19" s="43"/>
      <c r="AH19" s="54"/>
      <c r="AI19" s="45"/>
      <c r="AK19" s="55"/>
      <c r="AM19" s="55"/>
      <c r="AO19" s="55"/>
      <c r="AQ19" s="43"/>
      <c r="AR19" s="54"/>
      <c r="AS19" s="45"/>
    </row>
    <row r="20" spans="1:45" ht="14.25">
      <c r="A20" s="43"/>
      <c r="B20" s="44">
        <v>5</v>
      </c>
      <c r="C20" s="45"/>
      <c r="E20" s="53">
        <v>9</v>
      </c>
      <c r="G20" s="53">
        <v>8</v>
      </c>
      <c r="I20" s="53">
        <v>8</v>
      </c>
      <c r="K20" s="53">
        <v>9</v>
      </c>
      <c r="M20" s="53">
        <v>8</v>
      </c>
      <c r="O20" s="53">
        <v>6</v>
      </c>
      <c r="Q20" s="43"/>
      <c r="R20" s="44">
        <f>SUM(E20:O20)</f>
        <v>48</v>
      </c>
      <c r="S20" s="45"/>
      <c r="U20" s="53">
        <v>9</v>
      </c>
      <c r="W20" s="53">
        <v>8</v>
      </c>
      <c r="Y20" s="53">
        <v>7</v>
      </c>
      <c r="AA20" s="53">
        <v>9</v>
      </c>
      <c r="AC20" s="53">
        <v>7</v>
      </c>
      <c r="AE20" s="53">
        <v>7</v>
      </c>
      <c r="AG20" s="43"/>
      <c r="AH20" s="44">
        <f>SUM(U20:AE20)</f>
        <v>47</v>
      </c>
      <c r="AI20" s="45"/>
      <c r="AK20" s="53">
        <f>R20+AH20</f>
        <v>95</v>
      </c>
      <c r="AM20" s="53">
        <f>12-COUNTIF(E20:O20,"M")-COUNTIF(U20:AE20,"M")</f>
        <v>12</v>
      </c>
      <c r="AO20" s="53">
        <f>COUNTIF(E20:O20,"10")+COUNTIF(U20:AE20,"10")</f>
        <v>0</v>
      </c>
      <c r="AQ20" s="43"/>
      <c r="AR20" s="44">
        <f>AR18+AK20</f>
        <v>410</v>
      </c>
      <c r="AS20" s="45"/>
    </row>
    <row r="21" spans="1:45" ht="2.25" customHeight="1">
      <c r="A21" s="47"/>
      <c r="B21" s="56"/>
      <c r="C21" s="49"/>
      <c r="D21" s="38"/>
      <c r="E21" s="57"/>
      <c r="F21" s="38"/>
      <c r="G21" s="57"/>
      <c r="H21" s="38"/>
      <c r="I21" s="38"/>
      <c r="J21" s="38"/>
      <c r="K21" s="57"/>
      <c r="L21" s="38"/>
      <c r="M21" s="57"/>
      <c r="N21" s="38"/>
      <c r="O21" s="57"/>
      <c r="P21" s="38"/>
      <c r="Q21" s="47"/>
      <c r="R21" s="56"/>
      <c r="S21" s="49"/>
      <c r="T21" s="38"/>
      <c r="U21" s="57"/>
      <c r="V21" s="38"/>
      <c r="W21" s="57"/>
      <c r="X21" s="38"/>
      <c r="Y21" s="38"/>
      <c r="Z21" s="38"/>
      <c r="AA21" s="57"/>
      <c r="AB21" s="38"/>
      <c r="AC21" s="57"/>
      <c r="AD21" s="38"/>
      <c r="AE21" s="57"/>
      <c r="AF21" s="38"/>
      <c r="AG21" s="47"/>
      <c r="AH21" s="56"/>
      <c r="AI21" s="49"/>
      <c r="AJ21" s="38"/>
      <c r="AK21" s="57"/>
      <c r="AL21" s="38"/>
      <c r="AM21" s="57"/>
      <c r="AN21" s="38"/>
      <c r="AO21" s="57"/>
      <c r="AP21" s="38"/>
      <c r="AQ21" s="47"/>
      <c r="AR21" s="56"/>
      <c r="AS21" s="49"/>
    </row>
    <row r="22" spans="2:45" ht="2.25" customHeight="1">
      <c r="B22" s="55"/>
      <c r="E22" s="55"/>
      <c r="G22" s="55"/>
      <c r="K22" s="55"/>
      <c r="M22" s="55"/>
      <c r="O22" s="55"/>
      <c r="R22" s="55"/>
      <c r="U22" s="55"/>
      <c r="W22" s="55"/>
      <c r="AA22" s="55"/>
      <c r="AC22" s="55"/>
      <c r="AE22" s="55"/>
      <c r="AH22" s="55"/>
      <c r="AJ22" s="40"/>
      <c r="AK22" s="58"/>
      <c r="AL22" s="41"/>
      <c r="AM22" s="58"/>
      <c r="AN22" s="41"/>
      <c r="AO22" s="58"/>
      <c r="AP22" s="41"/>
      <c r="AQ22" s="40"/>
      <c r="AR22" s="58"/>
      <c r="AS22" s="42"/>
    </row>
    <row r="23" spans="2:45" ht="14.25">
      <c r="B23" s="60" t="s">
        <v>53</v>
      </c>
      <c r="E23" s="62"/>
      <c r="F23" s="63"/>
      <c r="G23" s="63"/>
      <c r="H23" s="63"/>
      <c r="I23" s="63"/>
      <c r="J23" s="63"/>
      <c r="K23" s="63"/>
      <c r="L23" s="63"/>
      <c r="M23" s="63"/>
      <c r="N23" s="63"/>
      <c r="O23" s="64"/>
      <c r="Q23" s="68" t="s">
        <v>143</v>
      </c>
      <c r="R23" s="69"/>
      <c r="S23" s="70"/>
      <c r="U23" s="62"/>
      <c r="V23" s="63"/>
      <c r="W23" s="63"/>
      <c r="X23" s="63"/>
      <c r="Y23" s="63"/>
      <c r="Z23" s="63"/>
      <c r="AA23" s="63"/>
      <c r="AB23" s="63"/>
      <c r="AC23" s="63"/>
      <c r="AD23" s="63"/>
      <c r="AE23" s="64"/>
      <c r="AJ23" s="43"/>
      <c r="AK23" s="44">
        <f>SUM(AK12:AK20)</f>
        <v>410</v>
      </c>
      <c r="AL23" s="46"/>
      <c r="AM23" s="44">
        <f>SUM(AM12:AM20)</f>
        <v>59</v>
      </c>
      <c r="AN23" s="46"/>
      <c r="AO23" s="44">
        <f>SUM(AO12:AO20)</f>
        <v>8</v>
      </c>
      <c r="AP23" s="46"/>
      <c r="AQ23" s="43"/>
      <c r="AR23" s="44">
        <f>AK23</f>
        <v>410</v>
      </c>
      <c r="AS23" s="45"/>
    </row>
    <row r="24" spans="2:45" ht="2.25" customHeight="1">
      <c r="B24" s="61"/>
      <c r="E24" s="65"/>
      <c r="F24" s="66"/>
      <c r="G24" s="66"/>
      <c r="H24" s="66"/>
      <c r="I24" s="66"/>
      <c r="J24" s="66"/>
      <c r="K24" s="66"/>
      <c r="L24" s="66"/>
      <c r="M24" s="66"/>
      <c r="N24" s="66"/>
      <c r="O24" s="67"/>
      <c r="Q24" s="71"/>
      <c r="R24" s="72"/>
      <c r="S24" s="73"/>
      <c r="U24" s="65"/>
      <c r="V24" s="66"/>
      <c r="W24" s="66"/>
      <c r="X24" s="66"/>
      <c r="Y24" s="66"/>
      <c r="Z24" s="66"/>
      <c r="AA24" s="66"/>
      <c r="AB24" s="66"/>
      <c r="AC24" s="66"/>
      <c r="AD24" s="66"/>
      <c r="AE24" s="67"/>
      <c r="AJ24" s="47"/>
      <c r="AK24" s="48"/>
      <c r="AL24" s="48"/>
      <c r="AM24" s="48"/>
      <c r="AN24" s="48"/>
      <c r="AO24" s="48"/>
      <c r="AP24" s="48"/>
      <c r="AQ24" s="47"/>
      <c r="AR24" s="48"/>
      <c r="AS24" s="49"/>
    </row>
    <row r="26" spans="1:45" ht="2.2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4"/>
    </row>
    <row r="27" spans="1:45" ht="14.25">
      <c r="A27" s="35"/>
      <c r="B27" s="74" t="s">
        <v>98</v>
      </c>
      <c r="C27" s="75"/>
      <c r="D27" s="75"/>
      <c r="E27" s="75"/>
      <c r="F27" s="75"/>
      <c r="G27" s="76"/>
      <c r="I27" s="74" t="str">
        <f>INDEX(Scores!$G:$G,MATCH(AM27,Scores!$BH:$BH,0),1)&amp;" "&amp;INDEX(Scores!$I:$I,MATCH(AM27,Scores!$BH:$BH,0),1)</f>
        <v>Jack Davies</v>
      </c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6"/>
      <c r="AE27" s="74" t="s">
        <v>51</v>
      </c>
      <c r="AF27" s="75"/>
      <c r="AG27" s="75"/>
      <c r="AH27" s="75"/>
      <c r="AI27" s="75"/>
      <c r="AJ27" s="75"/>
      <c r="AK27" s="76"/>
      <c r="AM27" s="74" t="s">
        <v>67</v>
      </c>
      <c r="AN27" s="75"/>
      <c r="AO27" s="75"/>
      <c r="AP27" s="75"/>
      <c r="AQ27" s="75"/>
      <c r="AR27" s="76"/>
      <c r="AS27" s="36"/>
    </row>
    <row r="28" spans="1:45" ht="2.25" customHeight="1">
      <c r="A28" s="35"/>
      <c r="AS28" s="36"/>
    </row>
    <row r="29" spans="1:45" ht="14.25">
      <c r="A29" s="35"/>
      <c r="B29" s="74" t="s">
        <v>54</v>
      </c>
      <c r="C29" s="75"/>
      <c r="D29" s="75"/>
      <c r="E29" s="75"/>
      <c r="F29" s="75"/>
      <c r="G29" s="76"/>
      <c r="I29" s="74" t="s">
        <v>125</v>
      </c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6"/>
      <c r="AE29" s="74" t="s">
        <v>138</v>
      </c>
      <c r="AF29" s="75"/>
      <c r="AG29" s="75"/>
      <c r="AH29" s="75"/>
      <c r="AI29" s="75"/>
      <c r="AJ29" s="75"/>
      <c r="AK29" s="76"/>
      <c r="AM29" s="74" t="s">
        <v>139</v>
      </c>
      <c r="AN29" s="75"/>
      <c r="AO29" s="75"/>
      <c r="AP29" s="75"/>
      <c r="AQ29" s="75"/>
      <c r="AR29" s="76"/>
      <c r="AS29" s="36"/>
    </row>
    <row r="30" spans="1:46" ht="2.25" customHeight="1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9"/>
      <c r="AT30" s="30"/>
    </row>
    <row r="31" spans="1:45" ht="2.25" customHeight="1">
      <c r="A31" s="40"/>
      <c r="B31" s="41"/>
      <c r="C31" s="42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0"/>
      <c r="R31" s="41"/>
      <c r="S31" s="42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0"/>
      <c r="AH31" s="41"/>
      <c r="AI31" s="42"/>
      <c r="AJ31" s="41"/>
      <c r="AK31" s="41"/>
      <c r="AL31" s="41"/>
      <c r="AM31" s="41"/>
      <c r="AN31" s="41"/>
      <c r="AO31" s="41"/>
      <c r="AP31" s="41"/>
      <c r="AQ31" s="40"/>
      <c r="AR31" s="41"/>
      <c r="AS31" s="42"/>
    </row>
    <row r="32" spans="1:45" ht="14.25">
      <c r="A32" s="43"/>
      <c r="B32" s="44" t="s">
        <v>134</v>
      </c>
      <c r="C32" s="45"/>
      <c r="D32" s="46"/>
      <c r="E32" s="44">
        <v>1</v>
      </c>
      <c r="F32" s="46"/>
      <c r="G32" s="44">
        <v>2</v>
      </c>
      <c r="H32" s="46"/>
      <c r="I32" s="44">
        <v>3</v>
      </c>
      <c r="J32" s="46"/>
      <c r="K32" s="44">
        <v>4</v>
      </c>
      <c r="L32" s="46"/>
      <c r="M32" s="44">
        <v>5</v>
      </c>
      <c r="N32" s="46"/>
      <c r="O32" s="44">
        <v>6</v>
      </c>
      <c r="P32" s="46"/>
      <c r="Q32" s="43"/>
      <c r="R32" s="44" t="s">
        <v>135</v>
      </c>
      <c r="S32" s="45"/>
      <c r="T32" s="46"/>
      <c r="U32" s="44">
        <v>1</v>
      </c>
      <c r="V32" s="46"/>
      <c r="W32" s="44">
        <v>2</v>
      </c>
      <c r="X32" s="46"/>
      <c r="Y32" s="44">
        <v>3</v>
      </c>
      <c r="Z32" s="46"/>
      <c r="AA32" s="44">
        <v>4</v>
      </c>
      <c r="AB32" s="46"/>
      <c r="AC32" s="44">
        <v>5</v>
      </c>
      <c r="AD32" s="46"/>
      <c r="AE32" s="44">
        <v>6</v>
      </c>
      <c r="AF32" s="46"/>
      <c r="AG32" s="43"/>
      <c r="AH32" s="44" t="s">
        <v>135</v>
      </c>
      <c r="AI32" s="45"/>
      <c r="AJ32" s="46"/>
      <c r="AK32" s="44" t="s">
        <v>136</v>
      </c>
      <c r="AL32" s="46"/>
      <c r="AM32" s="44" t="s">
        <v>57</v>
      </c>
      <c r="AN32" s="46"/>
      <c r="AO32" s="44" t="s">
        <v>2</v>
      </c>
      <c r="AP32" s="46"/>
      <c r="AQ32" s="43"/>
      <c r="AR32" s="44" t="s">
        <v>137</v>
      </c>
      <c r="AS32" s="45"/>
    </row>
    <row r="33" spans="1:45" ht="2.25" customHeight="1">
      <c r="A33" s="47"/>
      <c r="B33" s="48"/>
      <c r="C33" s="49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7"/>
      <c r="R33" s="48"/>
      <c r="S33" s="49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7"/>
      <c r="AH33" s="48"/>
      <c r="AI33" s="49"/>
      <c r="AJ33" s="48"/>
      <c r="AK33" s="48"/>
      <c r="AL33" s="48"/>
      <c r="AM33" s="48"/>
      <c r="AN33" s="48"/>
      <c r="AO33" s="48"/>
      <c r="AP33" s="48"/>
      <c r="AQ33" s="47"/>
      <c r="AR33" s="48"/>
      <c r="AS33" s="49"/>
    </row>
    <row r="34" spans="1:45" ht="2.25" customHeight="1">
      <c r="A34" s="43"/>
      <c r="B34" s="50"/>
      <c r="C34" s="51"/>
      <c r="D34" s="52"/>
      <c r="E34" s="52"/>
      <c r="F34" s="52"/>
      <c r="G34" s="52"/>
      <c r="Q34" s="43"/>
      <c r="R34" s="46"/>
      <c r="S34" s="45"/>
      <c r="AG34" s="43"/>
      <c r="AH34" s="46"/>
      <c r="AI34" s="45"/>
      <c r="AQ34" s="43"/>
      <c r="AR34" s="50"/>
      <c r="AS34" s="45"/>
    </row>
    <row r="35" spans="1:45" ht="14.25">
      <c r="A35" s="43"/>
      <c r="B35" s="44">
        <v>1</v>
      </c>
      <c r="C35" s="45"/>
      <c r="E35" s="53">
        <v>9</v>
      </c>
      <c r="G35" s="53">
        <v>9</v>
      </c>
      <c r="I35" s="53">
        <v>4</v>
      </c>
      <c r="K35" s="53">
        <v>10</v>
      </c>
      <c r="M35" s="53">
        <v>8</v>
      </c>
      <c r="O35" s="53">
        <v>8</v>
      </c>
      <c r="Q35" s="43"/>
      <c r="R35" s="44">
        <f>SUM(E35:O35)</f>
        <v>48</v>
      </c>
      <c r="S35" s="45"/>
      <c r="U35" s="53">
        <v>9</v>
      </c>
      <c r="W35" s="53">
        <v>9</v>
      </c>
      <c r="Y35" s="53">
        <v>8</v>
      </c>
      <c r="AA35" s="53">
        <v>9</v>
      </c>
      <c r="AC35" s="53">
        <v>9</v>
      </c>
      <c r="AE35" s="53">
        <v>8</v>
      </c>
      <c r="AG35" s="43"/>
      <c r="AH35" s="44">
        <f>SUM(U35:AE35)</f>
        <v>52</v>
      </c>
      <c r="AI35" s="45"/>
      <c r="AK35" s="53">
        <f>R35+AH35</f>
        <v>100</v>
      </c>
      <c r="AM35" s="53">
        <f>12-COUNTIF(E35:O35,"M")-COUNTIF(U35:AE35,"M")</f>
        <v>12</v>
      </c>
      <c r="AO35" s="53">
        <f>COUNTIF(E35:O35,"10")+COUNTIF(U35:AE35,"10")</f>
        <v>1</v>
      </c>
      <c r="AQ35" s="43"/>
      <c r="AR35" s="44">
        <f>AK35</f>
        <v>100</v>
      </c>
      <c r="AS35" s="45"/>
    </row>
    <row r="36" spans="1:45" ht="2.25" customHeight="1">
      <c r="A36" s="43"/>
      <c r="B36" s="50"/>
      <c r="C36" s="45"/>
      <c r="E36" s="52"/>
      <c r="G36" s="52"/>
      <c r="K36" s="52"/>
      <c r="M36" s="52"/>
      <c r="O36" s="52"/>
      <c r="Q36" s="43"/>
      <c r="R36" s="50"/>
      <c r="S36" s="45"/>
      <c r="U36" s="52"/>
      <c r="W36" s="52"/>
      <c r="AA36" s="52"/>
      <c r="AC36" s="52"/>
      <c r="AE36" s="52"/>
      <c r="AG36" s="43"/>
      <c r="AH36" s="50"/>
      <c r="AI36" s="45"/>
      <c r="AK36" s="52"/>
      <c r="AM36" s="52"/>
      <c r="AO36" s="52"/>
      <c r="AQ36" s="43"/>
      <c r="AR36" s="50"/>
      <c r="AS36" s="45"/>
    </row>
    <row r="37" spans="1:45" ht="14.25">
      <c r="A37" s="43"/>
      <c r="B37" s="44">
        <v>2</v>
      </c>
      <c r="C37" s="45"/>
      <c r="E37" s="53">
        <v>9</v>
      </c>
      <c r="G37" s="53">
        <v>8</v>
      </c>
      <c r="I37" s="53">
        <v>6</v>
      </c>
      <c r="K37" s="53">
        <v>9</v>
      </c>
      <c r="M37" s="53">
        <v>9</v>
      </c>
      <c r="O37" s="53">
        <v>9</v>
      </c>
      <c r="Q37" s="43"/>
      <c r="R37" s="44">
        <f>SUM(E37:O37)</f>
        <v>50</v>
      </c>
      <c r="S37" s="45"/>
      <c r="U37" s="53">
        <v>9</v>
      </c>
      <c r="W37" s="53">
        <v>9</v>
      </c>
      <c r="Y37" s="53">
        <v>8</v>
      </c>
      <c r="AA37" s="53">
        <v>10</v>
      </c>
      <c r="AC37" s="53">
        <v>10</v>
      </c>
      <c r="AE37" s="53">
        <v>7</v>
      </c>
      <c r="AG37" s="43"/>
      <c r="AH37" s="44">
        <f>SUM(U37:AE37)</f>
        <v>53</v>
      </c>
      <c r="AI37" s="45"/>
      <c r="AK37" s="53">
        <f>R37+AH37</f>
        <v>103</v>
      </c>
      <c r="AM37" s="53">
        <f>12-COUNTIF(E37:O37,"M")-COUNTIF(U37:AE37,"M")</f>
        <v>12</v>
      </c>
      <c r="AO37" s="53">
        <f>COUNTIF(E37:O37,"10")+COUNTIF(U37:AE37,"10")</f>
        <v>2</v>
      </c>
      <c r="AQ37" s="43"/>
      <c r="AR37" s="44">
        <f>AR35+AK37</f>
        <v>203</v>
      </c>
      <c r="AS37" s="45"/>
    </row>
    <row r="38" spans="1:45" ht="2.25" customHeight="1">
      <c r="A38" s="43"/>
      <c r="B38" s="46"/>
      <c r="C38" s="45"/>
      <c r="Q38" s="43"/>
      <c r="R38" s="46"/>
      <c r="S38" s="45"/>
      <c r="AG38" s="43"/>
      <c r="AH38" s="46"/>
      <c r="AI38" s="45"/>
      <c r="AQ38" s="43"/>
      <c r="AR38" s="46"/>
      <c r="AS38" s="45"/>
    </row>
    <row r="39" spans="1:45" ht="14.25">
      <c r="A39" s="43"/>
      <c r="B39" s="44">
        <v>3</v>
      </c>
      <c r="C39" s="45"/>
      <c r="E39" s="53">
        <v>10</v>
      </c>
      <c r="G39" s="53">
        <v>9</v>
      </c>
      <c r="I39" s="53">
        <v>8</v>
      </c>
      <c r="K39" s="53">
        <v>10</v>
      </c>
      <c r="M39" s="53">
        <v>9</v>
      </c>
      <c r="O39" s="53">
        <v>8</v>
      </c>
      <c r="Q39" s="43"/>
      <c r="R39" s="44">
        <f>SUM(E39:O39)</f>
        <v>54</v>
      </c>
      <c r="S39" s="45"/>
      <c r="U39" s="53">
        <v>10</v>
      </c>
      <c r="W39" s="53">
        <v>10</v>
      </c>
      <c r="Y39" s="53">
        <v>9</v>
      </c>
      <c r="AA39" s="53">
        <v>10</v>
      </c>
      <c r="AC39" s="53">
        <v>10</v>
      </c>
      <c r="AE39" s="53">
        <v>8</v>
      </c>
      <c r="AG39" s="43"/>
      <c r="AH39" s="44">
        <f>SUM(U39:AE39)</f>
        <v>57</v>
      </c>
      <c r="AI39" s="45"/>
      <c r="AK39" s="53">
        <f>R39+AH39</f>
        <v>111</v>
      </c>
      <c r="AM39" s="53">
        <f>12-COUNTIF(E39:O39,"M")-COUNTIF(U39:AE39,"M")</f>
        <v>12</v>
      </c>
      <c r="AO39" s="53">
        <f>COUNTIF(E39:O39,"10")+COUNTIF(U39:AE39,"10")</f>
        <v>6</v>
      </c>
      <c r="AQ39" s="43"/>
      <c r="AR39" s="44">
        <f>AR37+AK39</f>
        <v>314</v>
      </c>
      <c r="AS39" s="45"/>
    </row>
    <row r="40" spans="1:45" ht="2.25" customHeight="1">
      <c r="A40" s="43"/>
      <c r="B40" s="54"/>
      <c r="C40" s="45"/>
      <c r="E40" s="55"/>
      <c r="G40" s="55"/>
      <c r="K40" s="55"/>
      <c r="M40" s="55"/>
      <c r="O40" s="55"/>
      <c r="Q40" s="43"/>
      <c r="R40" s="54"/>
      <c r="S40" s="45"/>
      <c r="U40" s="55"/>
      <c r="W40" s="55"/>
      <c r="AA40" s="55"/>
      <c r="AC40" s="55"/>
      <c r="AE40" s="55"/>
      <c r="AG40" s="43"/>
      <c r="AH40" s="54"/>
      <c r="AI40" s="45"/>
      <c r="AK40" s="55"/>
      <c r="AM40" s="55"/>
      <c r="AO40" s="55"/>
      <c r="AQ40" s="43"/>
      <c r="AR40" s="54"/>
      <c r="AS40" s="45"/>
    </row>
    <row r="41" spans="1:45" ht="14.25">
      <c r="A41" s="43"/>
      <c r="B41" s="44">
        <v>4</v>
      </c>
      <c r="C41" s="45"/>
      <c r="E41" s="53">
        <v>10</v>
      </c>
      <c r="G41" s="53">
        <v>8</v>
      </c>
      <c r="I41" s="53">
        <v>8</v>
      </c>
      <c r="K41" s="53">
        <v>9</v>
      </c>
      <c r="M41" s="53">
        <v>9</v>
      </c>
      <c r="O41" s="53">
        <v>6</v>
      </c>
      <c r="Q41" s="43"/>
      <c r="R41" s="44">
        <f>SUM(E41:O41)</f>
        <v>50</v>
      </c>
      <c r="S41" s="45"/>
      <c r="U41" s="53">
        <v>10</v>
      </c>
      <c r="W41" s="53">
        <v>9</v>
      </c>
      <c r="Y41" s="53">
        <v>8</v>
      </c>
      <c r="AA41" s="53">
        <v>10</v>
      </c>
      <c r="AC41" s="53">
        <v>8</v>
      </c>
      <c r="AE41" s="53">
        <v>7</v>
      </c>
      <c r="AG41" s="43"/>
      <c r="AH41" s="44">
        <f>SUM(U41:AE41)</f>
        <v>52</v>
      </c>
      <c r="AI41" s="45"/>
      <c r="AK41" s="53">
        <f>R41+AH41</f>
        <v>102</v>
      </c>
      <c r="AM41" s="53">
        <f>12-COUNTIF(E41:O41,"M")-COUNTIF(U41:AE41,"M")</f>
        <v>12</v>
      </c>
      <c r="AO41" s="53">
        <f>COUNTIF(E41:O41,"10")+COUNTIF(U41:AE41,"10")</f>
        <v>3</v>
      </c>
      <c r="AQ41" s="43"/>
      <c r="AR41" s="44">
        <f>AR39+AK41</f>
        <v>416</v>
      </c>
      <c r="AS41" s="45"/>
    </row>
    <row r="42" spans="1:45" ht="2.25" customHeight="1">
      <c r="A42" s="43"/>
      <c r="B42" s="54"/>
      <c r="C42" s="45"/>
      <c r="E42" s="55"/>
      <c r="G42" s="55"/>
      <c r="K42" s="55"/>
      <c r="M42" s="55"/>
      <c r="O42" s="55"/>
      <c r="Q42" s="43"/>
      <c r="R42" s="54"/>
      <c r="S42" s="45"/>
      <c r="U42" s="55"/>
      <c r="W42" s="55"/>
      <c r="AA42" s="55"/>
      <c r="AC42" s="55"/>
      <c r="AE42" s="55"/>
      <c r="AG42" s="43"/>
      <c r="AH42" s="54"/>
      <c r="AI42" s="45"/>
      <c r="AK42" s="55"/>
      <c r="AM42" s="55"/>
      <c r="AO42" s="55"/>
      <c r="AQ42" s="43"/>
      <c r="AR42" s="54"/>
      <c r="AS42" s="45"/>
    </row>
    <row r="43" spans="1:45" ht="14.25">
      <c r="A43" s="43"/>
      <c r="B43" s="44">
        <v>5</v>
      </c>
      <c r="C43" s="45"/>
      <c r="E43" s="53">
        <v>10</v>
      </c>
      <c r="G43" s="53">
        <v>8</v>
      </c>
      <c r="I43" s="53">
        <v>7</v>
      </c>
      <c r="K43" s="53">
        <v>8</v>
      </c>
      <c r="M43" s="53">
        <v>8</v>
      </c>
      <c r="O43" s="53">
        <v>5</v>
      </c>
      <c r="Q43" s="43"/>
      <c r="R43" s="44">
        <f>SUM(E43:O43)</f>
        <v>46</v>
      </c>
      <c r="S43" s="45"/>
      <c r="U43" s="53">
        <v>10</v>
      </c>
      <c r="W43" s="53">
        <v>9</v>
      </c>
      <c r="Y43" s="53">
        <v>7</v>
      </c>
      <c r="AA43" s="53">
        <v>10</v>
      </c>
      <c r="AC43" s="53">
        <v>10</v>
      </c>
      <c r="AE43" s="53">
        <v>5</v>
      </c>
      <c r="AG43" s="43"/>
      <c r="AH43" s="44">
        <f>SUM(U43:AE43)</f>
        <v>51</v>
      </c>
      <c r="AI43" s="45"/>
      <c r="AK43" s="53">
        <f>R43+AH43</f>
        <v>97</v>
      </c>
      <c r="AM43" s="53">
        <f>12-COUNTIF(E43:O43,"M")-COUNTIF(U43:AE43,"M")</f>
        <v>12</v>
      </c>
      <c r="AO43" s="53">
        <f>COUNTIF(E43:O43,"10")+COUNTIF(U43:AE43,"10")</f>
        <v>4</v>
      </c>
      <c r="AQ43" s="43"/>
      <c r="AR43" s="44">
        <f>AR41+AK43</f>
        <v>513</v>
      </c>
      <c r="AS43" s="45"/>
    </row>
    <row r="44" spans="1:45" ht="2.25" customHeight="1">
      <c r="A44" s="47"/>
      <c r="B44" s="56"/>
      <c r="C44" s="49"/>
      <c r="D44" s="38"/>
      <c r="E44" s="57"/>
      <c r="F44" s="38"/>
      <c r="G44" s="57"/>
      <c r="H44" s="38"/>
      <c r="I44" s="38"/>
      <c r="J44" s="38"/>
      <c r="K44" s="57"/>
      <c r="L44" s="38"/>
      <c r="M44" s="57"/>
      <c r="N44" s="38"/>
      <c r="O44" s="57"/>
      <c r="P44" s="38"/>
      <c r="Q44" s="47"/>
      <c r="R44" s="56"/>
      <c r="S44" s="49"/>
      <c r="T44" s="38"/>
      <c r="U44" s="57"/>
      <c r="V44" s="38"/>
      <c r="W44" s="57"/>
      <c r="X44" s="38"/>
      <c r="Y44" s="38"/>
      <c r="Z44" s="38"/>
      <c r="AA44" s="57"/>
      <c r="AB44" s="38"/>
      <c r="AC44" s="57"/>
      <c r="AD44" s="38"/>
      <c r="AE44" s="57"/>
      <c r="AF44" s="38"/>
      <c r="AG44" s="47"/>
      <c r="AH44" s="56"/>
      <c r="AI44" s="49"/>
      <c r="AJ44" s="38"/>
      <c r="AK44" s="57"/>
      <c r="AL44" s="38"/>
      <c r="AM44" s="57"/>
      <c r="AN44" s="38"/>
      <c r="AO44" s="57"/>
      <c r="AP44" s="38"/>
      <c r="AQ44" s="47"/>
      <c r="AR44" s="56"/>
      <c r="AS44" s="49"/>
    </row>
    <row r="45" spans="2:45" ht="2.25" customHeight="1">
      <c r="B45" s="55"/>
      <c r="E45" s="55"/>
      <c r="G45" s="55"/>
      <c r="K45" s="55"/>
      <c r="M45" s="55"/>
      <c r="O45" s="55"/>
      <c r="R45" s="55"/>
      <c r="U45" s="55"/>
      <c r="W45" s="55"/>
      <c r="AA45" s="55"/>
      <c r="AC45" s="55"/>
      <c r="AE45" s="55"/>
      <c r="AH45" s="55"/>
      <c r="AJ45" s="40"/>
      <c r="AK45" s="58"/>
      <c r="AL45" s="41"/>
      <c r="AM45" s="58"/>
      <c r="AN45" s="41"/>
      <c r="AO45" s="58"/>
      <c r="AP45" s="41"/>
      <c r="AQ45" s="40"/>
      <c r="AR45" s="58"/>
      <c r="AS45" s="42"/>
    </row>
    <row r="46" spans="2:45" ht="14.25">
      <c r="B46" s="60" t="s">
        <v>53</v>
      </c>
      <c r="E46" s="62"/>
      <c r="F46" s="63"/>
      <c r="G46" s="63"/>
      <c r="H46" s="63"/>
      <c r="I46" s="63"/>
      <c r="J46" s="63"/>
      <c r="K46" s="63"/>
      <c r="L46" s="63"/>
      <c r="M46" s="63"/>
      <c r="N46" s="63"/>
      <c r="O46" s="64"/>
      <c r="Q46" s="68" t="s">
        <v>143</v>
      </c>
      <c r="R46" s="69"/>
      <c r="S46" s="70"/>
      <c r="U46" s="62"/>
      <c r="V46" s="63"/>
      <c r="W46" s="63"/>
      <c r="X46" s="63"/>
      <c r="Y46" s="63"/>
      <c r="Z46" s="63"/>
      <c r="AA46" s="63"/>
      <c r="AB46" s="63"/>
      <c r="AC46" s="63"/>
      <c r="AD46" s="63"/>
      <c r="AE46" s="64"/>
      <c r="AJ46" s="43"/>
      <c r="AK46" s="44">
        <f>SUM(AK35:AK43)</f>
        <v>513</v>
      </c>
      <c r="AL46" s="46"/>
      <c r="AM46" s="44">
        <f>SUM(AM35:AM43)</f>
        <v>60</v>
      </c>
      <c r="AN46" s="46"/>
      <c r="AO46" s="44">
        <f>SUM(AO35:AO43)</f>
        <v>16</v>
      </c>
      <c r="AP46" s="46"/>
      <c r="AQ46" s="43"/>
      <c r="AR46" s="44">
        <f>AK46</f>
        <v>513</v>
      </c>
      <c r="AS46" s="45"/>
    </row>
    <row r="47" spans="2:45" ht="2.25" customHeight="1">
      <c r="B47" s="61"/>
      <c r="E47" s="65"/>
      <c r="F47" s="66"/>
      <c r="G47" s="66"/>
      <c r="H47" s="66"/>
      <c r="I47" s="66"/>
      <c r="J47" s="66"/>
      <c r="K47" s="66"/>
      <c r="L47" s="66"/>
      <c r="M47" s="66"/>
      <c r="N47" s="66"/>
      <c r="O47" s="67"/>
      <c r="Q47" s="71"/>
      <c r="R47" s="72"/>
      <c r="S47" s="73"/>
      <c r="U47" s="65"/>
      <c r="V47" s="66"/>
      <c r="W47" s="66"/>
      <c r="X47" s="66"/>
      <c r="Y47" s="66"/>
      <c r="Z47" s="66"/>
      <c r="AA47" s="66"/>
      <c r="AB47" s="66"/>
      <c r="AC47" s="66"/>
      <c r="AD47" s="66"/>
      <c r="AE47" s="67"/>
      <c r="AJ47" s="47"/>
      <c r="AK47" s="48"/>
      <c r="AL47" s="48"/>
      <c r="AM47" s="48"/>
      <c r="AN47" s="48"/>
      <c r="AO47" s="48"/>
      <c r="AP47" s="48"/>
      <c r="AQ47" s="47"/>
      <c r="AR47" s="48"/>
      <c r="AS47" s="49"/>
    </row>
    <row r="49" spans="1:45" ht="2.25" customHeight="1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4"/>
    </row>
    <row r="50" spans="1:45" ht="14.25">
      <c r="A50" s="35"/>
      <c r="B50" s="74" t="s">
        <v>98</v>
      </c>
      <c r="C50" s="75"/>
      <c r="D50" s="75"/>
      <c r="E50" s="75"/>
      <c r="F50" s="75"/>
      <c r="G50" s="76"/>
      <c r="I50" s="74" t="str">
        <f>INDEX(Scores!$G:$G,MATCH(AM50,Scores!$BH:$BH,0),1)&amp;" "&amp;INDEX(Scores!$I:$I,MATCH(AM50,Scores!$BH:$BH,0),1)</f>
        <v>Kevin Doyle</v>
      </c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6"/>
      <c r="AE50" s="74" t="s">
        <v>51</v>
      </c>
      <c r="AF50" s="75"/>
      <c r="AG50" s="75"/>
      <c r="AH50" s="75"/>
      <c r="AI50" s="75"/>
      <c r="AJ50" s="75"/>
      <c r="AK50" s="76"/>
      <c r="AM50" s="74" t="s">
        <v>68</v>
      </c>
      <c r="AN50" s="75"/>
      <c r="AO50" s="75"/>
      <c r="AP50" s="75"/>
      <c r="AQ50" s="75"/>
      <c r="AR50" s="76"/>
      <c r="AS50" s="36"/>
    </row>
    <row r="51" spans="1:45" ht="2.25" customHeight="1">
      <c r="A51" s="35"/>
      <c r="AS51" s="36"/>
    </row>
    <row r="52" spans="1:45" ht="14.25">
      <c r="A52" s="35"/>
      <c r="B52" s="74" t="s">
        <v>54</v>
      </c>
      <c r="C52" s="75"/>
      <c r="D52" s="75"/>
      <c r="E52" s="75"/>
      <c r="F52" s="75"/>
      <c r="G52" s="76"/>
      <c r="I52" s="74" t="s">
        <v>126</v>
      </c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6"/>
      <c r="AE52" s="74" t="s">
        <v>138</v>
      </c>
      <c r="AF52" s="75"/>
      <c r="AG52" s="75"/>
      <c r="AH52" s="75"/>
      <c r="AI52" s="75"/>
      <c r="AJ52" s="75"/>
      <c r="AK52" s="76"/>
      <c r="AM52" s="74" t="s">
        <v>141</v>
      </c>
      <c r="AN52" s="75"/>
      <c r="AO52" s="75"/>
      <c r="AP52" s="75"/>
      <c r="AQ52" s="75"/>
      <c r="AR52" s="76"/>
      <c r="AS52" s="36"/>
    </row>
    <row r="53" spans="1:46" ht="2.25" customHeight="1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9"/>
      <c r="AT53" s="30"/>
    </row>
    <row r="54" spans="1:45" ht="2.25" customHeight="1">
      <c r="A54" s="40"/>
      <c r="B54" s="41"/>
      <c r="C54" s="42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0"/>
      <c r="R54" s="41"/>
      <c r="S54" s="42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0"/>
      <c r="AH54" s="41"/>
      <c r="AI54" s="42"/>
      <c r="AJ54" s="41"/>
      <c r="AK54" s="41"/>
      <c r="AL54" s="41"/>
      <c r="AM54" s="41"/>
      <c r="AN54" s="41"/>
      <c r="AO54" s="41"/>
      <c r="AP54" s="41"/>
      <c r="AQ54" s="40"/>
      <c r="AR54" s="41"/>
      <c r="AS54" s="42"/>
    </row>
    <row r="55" spans="1:45" ht="14.25">
      <c r="A55" s="43"/>
      <c r="B55" s="44" t="s">
        <v>134</v>
      </c>
      <c r="C55" s="45"/>
      <c r="D55" s="46"/>
      <c r="E55" s="44">
        <v>1</v>
      </c>
      <c r="F55" s="46"/>
      <c r="G55" s="44">
        <v>2</v>
      </c>
      <c r="H55" s="46"/>
      <c r="I55" s="44">
        <v>3</v>
      </c>
      <c r="J55" s="46"/>
      <c r="K55" s="44">
        <v>4</v>
      </c>
      <c r="L55" s="46"/>
      <c r="M55" s="44">
        <v>5</v>
      </c>
      <c r="N55" s="46"/>
      <c r="O55" s="44">
        <v>6</v>
      </c>
      <c r="P55" s="46"/>
      <c r="Q55" s="43"/>
      <c r="R55" s="44" t="s">
        <v>135</v>
      </c>
      <c r="S55" s="45"/>
      <c r="T55" s="46"/>
      <c r="U55" s="44">
        <v>1</v>
      </c>
      <c r="V55" s="46"/>
      <c r="W55" s="44">
        <v>2</v>
      </c>
      <c r="X55" s="46"/>
      <c r="Y55" s="44">
        <v>3</v>
      </c>
      <c r="Z55" s="46"/>
      <c r="AA55" s="44">
        <v>4</v>
      </c>
      <c r="AB55" s="46"/>
      <c r="AC55" s="44">
        <v>5</v>
      </c>
      <c r="AD55" s="46"/>
      <c r="AE55" s="44">
        <v>6</v>
      </c>
      <c r="AF55" s="46"/>
      <c r="AG55" s="43"/>
      <c r="AH55" s="44" t="s">
        <v>135</v>
      </c>
      <c r="AI55" s="45"/>
      <c r="AJ55" s="46"/>
      <c r="AK55" s="44" t="s">
        <v>136</v>
      </c>
      <c r="AL55" s="46"/>
      <c r="AM55" s="44" t="s">
        <v>57</v>
      </c>
      <c r="AN55" s="46"/>
      <c r="AO55" s="44" t="s">
        <v>2</v>
      </c>
      <c r="AP55" s="46"/>
      <c r="AQ55" s="43"/>
      <c r="AR55" s="44" t="s">
        <v>137</v>
      </c>
      <c r="AS55" s="45"/>
    </row>
    <row r="56" spans="1:45" ht="2.25" customHeight="1">
      <c r="A56" s="47"/>
      <c r="B56" s="48"/>
      <c r="C56" s="49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7"/>
      <c r="R56" s="48"/>
      <c r="S56" s="49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7"/>
      <c r="AH56" s="48"/>
      <c r="AI56" s="49"/>
      <c r="AJ56" s="48"/>
      <c r="AK56" s="48"/>
      <c r="AL56" s="48"/>
      <c r="AM56" s="48"/>
      <c r="AN56" s="48"/>
      <c r="AO56" s="48"/>
      <c r="AP56" s="48"/>
      <c r="AQ56" s="47"/>
      <c r="AR56" s="48"/>
      <c r="AS56" s="49"/>
    </row>
    <row r="57" spans="1:45" ht="2.25" customHeight="1">
      <c r="A57" s="43"/>
      <c r="B57" s="50"/>
      <c r="C57" s="51"/>
      <c r="D57" s="52"/>
      <c r="E57" s="52"/>
      <c r="F57" s="52"/>
      <c r="G57" s="52"/>
      <c r="Q57" s="43"/>
      <c r="R57" s="46"/>
      <c r="S57" s="45"/>
      <c r="AG57" s="43"/>
      <c r="AH57" s="46"/>
      <c r="AI57" s="45"/>
      <c r="AQ57" s="43"/>
      <c r="AR57" s="50"/>
      <c r="AS57" s="45"/>
    </row>
    <row r="58" spans="1:45" ht="14.25">
      <c r="A58" s="43"/>
      <c r="B58" s="44">
        <v>1</v>
      </c>
      <c r="C58" s="45"/>
      <c r="E58" s="53">
        <v>9</v>
      </c>
      <c r="G58" s="53">
        <v>7</v>
      </c>
      <c r="I58" s="53">
        <v>6</v>
      </c>
      <c r="K58" s="53">
        <v>9</v>
      </c>
      <c r="M58" s="53">
        <v>6</v>
      </c>
      <c r="O58" s="53">
        <v>5</v>
      </c>
      <c r="Q58" s="43"/>
      <c r="R58" s="44">
        <f>SUM(E58:O58)</f>
        <v>42</v>
      </c>
      <c r="S58" s="45"/>
      <c r="U58" s="53">
        <v>9</v>
      </c>
      <c r="W58" s="53">
        <v>9</v>
      </c>
      <c r="Y58" s="53">
        <v>7</v>
      </c>
      <c r="AA58" s="53">
        <v>6</v>
      </c>
      <c r="AC58" s="53">
        <v>6</v>
      </c>
      <c r="AE58" s="53">
        <v>6</v>
      </c>
      <c r="AG58" s="43"/>
      <c r="AH58" s="44">
        <f>SUM(U58:AE58)</f>
        <v>43</v>
      </c>
      <c r="AI58" s="45"/>
      <c r="AK58" s="53">
        <f>R58+AH58</f>
        <v>85</v>
      </c>
      <c r="AM58" s="53">
        <f>12-COUNTIF(E58:O58,"M")-COUNTIF(U58:AE58,"M")</f>
        <v>12</v>
      </c>
      <c r="AO58" s="53">
        <f>COUNTIF(E58:O58,"10")+COUNTIF(U58:AE58,"10")</f>
        <v>0</v>
      </c>
      <c r="AQ58" s="43"/>
      <c r="AR58" s="44">
        <f>AK58</f>
        <v>85</v>
      </c>
      <c r="AS58" s="45"/>
    </row>
    <row r="59" spans="1:45" ht="2.25" customHeight="1">
      <c r="A59" s="43"/>
      <c r="B59" s="50"/>
      <c r="C59" s="45"/>
      <c r="E59" s="52"/>
      <c r="G59" s="52"/>
      <c r="K59" s="52"/>
      <c r="M59" s="52"/>
      <c r="O59" s="52"/>
      <c r="Q59" s="43"/>
      <c r="R59" s="50"/>
      <c r="S59" s="45"/>
      <c r="U59" s="52"/>
      <c r="W59" s="52"/>
      <c r="AA59" s="52"/>
      <c r="AC59" s="52"/>
      <c r="AE59" s="52"/>
      <c r="AG59" s="43"/>
      <c r="AH59" s="50"/>
      <c r="AI59" s="45"/>
      <c r="AK59" s="52"/>
      <c r="AM59" s="52"/>
      <c r="AO59" s="52"/>
      <c r="AQ59" s="43"/>
      <c r="AR59" s="50"/>
      <c r="AS59" s="45"/>
    </row>
    <row r="60" spans="1:45" ht="14.25">
      <c r="A60" s="43"/>
      <c r="B60" s="44">
        <v>2</v>
      </c>
      <c r="C60" s="45"/>
      <c r="E60" s="53">
        <v>8</v>
      </c>
      <c r="G60" s="53">
        <v>7</v>
      </c>
      <c r="I60" s="53">
        <v>6</v>
      </c>
      <c r="K60" s="53">
        <v>7</v>
      </c>
      <c r="M60" s="53">
        <v>6</v>
      </c>
      <c r="O60" s="53">
        <v>5</v>
      </c>
      <c r="Q60" s="43"/>
      <c r="R60" s="44">
        <f>SUM(E60:O60)</f>
        <v>39</v>
      </c>
      <c r="S60" s="45"/>
      <c r="U60" s="53">
        <v>9</v>
      </c>
      <c r="W60" s="53">
        <v>8</v>
      </c>
      <c r="Y60" s="53">
        <v>6</v>
      </c>
      <c r="AA60" s="53">
        <v>10</v>
      </c>
      <c r="AC60" s="53">
        <v>8</v>
      </c>
      <c r="AE60" s="53">
        <v>7</v>
      </c>
      <c r="AG60" s="43"/>
      <c r="AH60" s="44">
        <f>SUM(U60:AE60)</f>
        <v>48</v>
      </c>
      <c r="AI60" s="45"/>
      <c r="AK60" s="53">
        <f>R60+AH60</f>
        <v>87</v>
      </c>
      <c r="AM60" s="53">
        <f>12-COUNTIF(E60:O60,"M")-COUNTIF(U60:AE60,"M")</f>
        <v>12</v>
      </c>
      <c r="AO60" s="53">
        <f>COUNTIF(E60:O60,"10")+COUNTIF(U60:AE60,"10")</f>
        <v>1</v>
      </c>
      <c r="AQ60" s="43"/>
      <c r="AR60" s="44">
        <f>AR58+AK60</f>
        <v>172</v>
      </c>
      <c r="AS60" s="45"/>
    </row>
    <row r="61" spans="1:45" ht="2.25" customHeight="1">
      <c r="A61" s="43"/>
      <c r="B61" s="46"/>
      <c r="C61" s="45"/>
      <c r="Q61" s="43"/>
      <c r="R61" s="46"/>
      <c r="S61" s="45"/>
      <c r="AG61" s="43"/>
      <c r="AH61" s="46"/>
      <c r="AI61" s="45"/>
      <c r="AQ61" s="43"/>
      <c r="AR61" s="46"/>
      <c r="AS61" s="45"/>
    </row>
    <row r="62" spans="1:45" ht="14.25">
      <c r="A62" s="43"/>
      <c r="B62" s="44">
        <v>3</v>
      </c>
      <c r="C62" s="45"/>
      <c r="E62" s="53">
        <v>8</v>
      </c>
      <c r="G62" s="53">
        <v>5</v>
      </c>
      <c r="I62" s="53">
        <v>4</v>
      </c>
      <c r="K62" s="53">
        <v>7</v>
      </c>
      <c r="M62" s="53">
        <v>7</v>
      </c>
      <c r="O62" s="53">
        <v>6</v>
      </c>
      <c r="Q62" s="43"/>
      <c r="R62" s="44">
        <f>SUM(E62:O62)</f>
        <v>37</v>
      </c>
      <c r="S62" s="45"/>
      <c r="U62" s="53">
        <v>9</v>
      </c>
      <c r="W62" s="53">
        <v>8</v>
      </c>
      <c r="Y62" s="53">
        <v>8</v>
      </c>
      <c r="AA62" s="53">
        <v>10</v>
      </c>
      <c r="AC62" s="53">
        <v>9</v>
      </c>
      <c r="AE62" s="53">
        <v>9</v>
      </c>
      <c r="AG62" s="43"/>
      <c r="AH62" s="44">
        <f>SUM(U62:AE62)</f>
        <v>53</v>
      </c>
      <c r="AI62" s="45"/>
      <c r="AK62" s="53">
        <f>R62+AH62</f>
        <v>90</v>
      </c>
      <c r="AM62" s="53">
        <f>12-COUNTIF(E62:O62,"M")-COUNTIF(U62:AE62,"M")</f>
        <v>12</v>
      </c>
      <c r="AO62" s="53">
        <f>COUNTIF(E62:O62,"10")+COUNTIF(U62:AE62,"10")</f>
        <v>1</v>
      </c>
      <c r="AQ62" s="43"/>
      <c r="AR62" s="44">
        <f>AR60+AK62</f>
        <v>262</v>
      </c>
      <c r="AS62" s="45"/>
    </row>
    <row r="63" spans="1:45" ht="2.25" customHeight="1">
      <c r="A63" s="43"/>
      <c r="B63" s="54"/>
      <c r="C63" s="45"/>
      <c r="E63" s="55"/>
      <c r="G63" s="55"/>
      <c r="K63" s="55"/>
      <c r="M63" s="55"/>
      <c r="O63" s="55"/>
      <c r="Q63" s="43"/>
      <c r="R63" s="54"/>
      <c r="S63" s="45"/>
      <c r="U63" s="55"/>
      <c r="W63" s="55"/>
      <c r="AA63" s="55"/>
      <c r="AC63" s="55"/>
      <c r="AE63" s="55"/>
      <c r="AG63" s="43"/>
      <c r="AH63" s="54"/>
      <c r="AI63" s="45"/>
      <c r="AK63" s="55"/>
      <c r="AM63" s="55"/>
      <c r="AO63" s="55"/>
      <c r="AQ63" s="43"/>
      <c r="AR63" s="54"/>
      <c r="AS63" s="45"/>
    </row>
    <row r="64" spans="1:45" ht="14.25">
      <c r="A64" s="43"/>
      <c r="B64" s="44">
        <v>4</v>
      </c>
      <c r="C64" s="45"/>
      <c r="E64" s="53">
        <v>8</v>
      </c>
      <c r="G64" s="53">
        <v>8</v>
      </c>
      <c r="I64" s="53">
        <v>5</v>
      </c>
      <c r="K64" s="53">
        <v>7</v>
      </c>
      <c r="M64" s="53">
        <v>7</v>
      </c>
      <c r="O64" s="53">
        <v>6</v>
      </c>
      <c r="Q64" s="43"/>
      <c r="R64" s="44">
        <f>SUM(E64:O64)</f>
        <v>41</v>
      </c>
      <c r="S64" s="45"/>
      <c r="U64" s="53">
        <v>9</v>
      </c>
      <c r="W64" s="53">
        <v>8</v>
      </c>
      <c r="Y64" s="53">
        <v>7</v>
      </c>
      <c r="AA64" s="53">
        <v>9</v>
      </c>
      <c r="AC64" s="53">
        <v>8</v>
      </c>
      <c r="AE64" s="53">
        <v>6</v>
      </c>
      <c r="AG64" s="43"/>
      <c r="AH64" s="44">
        <f>SUM(U64:AE64)</f>
        <v>47</v>
      </c>
      <c r="AI64" s="45"/>
      <c r="AK64" s="53">
        <f>R64+AH64</f>
        <v>88</v>
      </c>
      <c r="AM64" s="53">
        <f>12-COUNTIF(E64:O64,"M")-COUNTIF(U64:AE64,"M")</f>
        <v>12</v>
      </c>
      <c r="AO64" s="53">
        <f>COUNTIF(E64:O64,"10")+COUNTIF(U64:AE64,"10")</f>
        <v>0</v>
      </c>
      <c r="AQ64" s="43"/>
      <c r="AR64" s="44">
        <f>AR62+AK64</f>
        <v>350</v>
      </c>
      <c r="AS64" s="45"/>
    </row>
    <row r="65" spans="1:45" ht="2.25" customHeight="1">
      <c r="A65" s="43"/>
      <c r="B65" s="54"/>
      <c r="C65" s="45"/>
      <c r="E65" s="55"/>
      <c r="G65" s="55"/>
      <c r="K65" s="55"/>
      <c r="M65" s="55"/>
      <c r="O65" s="55"/>
      <c r="Q65" s="43"/>
      <c r="R65" s="54"/>
      <c r="S65" s="45"/>
      <c r="U65" s="55"/>
      <c r="W65" s="55"/>
      <c r="AA65" s="55"/>
      <c r="AC65" s="55"/>
      <c r="AE65" s="55"/>
      <c r="AG65" s="43"/>
      <c r="AH65" s="54"/>
      <c r="AI65" s="45"/>
      <c r="AK65" s="55"/>
      <c r="AM65" s="55"/>
      <c r="AO65" s="55"/>
      <c r="AQ65" s="43"/>
      <c r="AR65" s="54"/>
      <c r="AS65" s="45"/>
    </row>
    <row r="66" spans="1:45" ht="14.25">
      <c r="A66" s="43"/>
      <c r="B66" s="44">
        <v>5</v>
      </c>
      <c r="C66" s="45"/>
      <c r="E66" s="53">
        <v>10</v>
      </c>
      <c r="G66" s="53">
        <v>9</v>
      </c>
      <c r="I66" s="53">
        <v>9</v>
      </c>
      <c r="K66" s="53">
        <v>10</v>
      </c>
      <c r="M66" s="53">
        <v>8</v>
      </c>
      <c r="O66" s="53">
        <v>8</v>
      </c>
      <c r="Q66" s="43"/>
      <c r="R66" s="44">
        <f>SUM(E66:O66)</f>
        <v>54</v>
      </c>
      <c r="S66" s="45"/>
      <c r="U66" s="53">
        <v>9</v>
      </c>
      <c r="W66" s="53">
        <v>8</v>
      </c>
      <c r="Y66" s="53">
        <v>8</v>
      </c>
      <c r="AA66" s="53">
        <v>10</v>
      </c>
      <c r="AC66" s="53">
        <v>9</v>
      </c>
      <c r="AE66" s="53">
        <v>9</v>
      </c>
      <c r="AG66" s="43"/>
      <c r="AH66" s="44">
        <f>SUM(U66:AE66)</f>
        <v>53</v>
      </c>
      <c r="AI66" s="45"/>
      <c r="AK66" s="53">
        <f>R66+AH66</f>
        <v>107</v>
      </c>
      <c r="AM66" s="53">
        <f>12-COUNTIF(E66:O66,"M")-COUNTIF(U66:AE66,"M")</f>
        <v>12</v>
      </c>
      <c r="AO66" s="53">
        <f>COUNTIF(E66:O66,"10")+COUNTIF(U66:AE66,"10")</f>
        <v>3</v>
      </c>
      <c r="AQ66" s="43"/>
      <c r="AR66" s="44">
        <f>AR64+AK66</f>
        <v>457</v>
      </c>
      <c r="AS66" s="45"/>
    </row>
    <row r="67" spans="1:45" ht="2.25" customHeight="1">
      <c r="A67" s="47"/>
      <c r="B67" s="56"/>
      <c r="C67" s="49"/>
      <c r="D67" s="38"/>
      <c r="E67" s="57"/>
      <c r="F67" s="38"/>
      <c r="G67" s="57"/>
      <c r="H67" s="38"/>
      <c r="I67" s="38"/>
      <c r="J67" s="38"/>
      <c r="K67" s="57"/>
      <c r="L67" s="38"/>
      <c r="M67" s="57"/>
      <c r="N67" s="38"/>
      <c r="O67" s="57"/>
      <c r="P67" s="38"/>
      <c r="Q67" s="47"/>
      <c r="R67" s="56"/>
      <c r="S67" s="49"/>
      <c r="T67" s="38"/>
      <c r="U67" s="57"/>
      <c r="V67" s="38"/>
      <c r="W67" s="57"/>
      <c r="X67" s="38"/>
      <c r="Y67" s="38"/>
      <c r="Z67" s="38"/>
      <c r="AA67" s="57"/>
      <c r="AB67" s="38"/>
      <c r="AC67" s="57"/>
      <c r="AD67" s="38"/>
      <c r="AE67" s="57"/>
      <c r="AF67" s="38"/>
      <c r="AG67" s="47"/>
      <c r="AH67" s="56"/>
      <c r="AI67" s="49"/>
      <c r="AJ67" s="38"/>
      <c r="AK67" s="57"/>
      <c r="AL67" s="38"/>
      <c r="AM67" s="57"/>
      <c r="AN67" s="38"/>
      <c r="AO67" s="57"/>
      <c r="AP67" s="38"/>
      <c r="AQ67" s="47"/>
      <c r="AR67" s="56"/>
      <c r="AS67" s="49"/>
    </row>
    <row r="68" spans="2:45" ht="2.25" customHeight="1">
      <c r="B68" s="55"/>
      <c r="E68" s="55"/>
      <c r="G68" s="55"/>
      <c r="K68" s="55"/>
      <c r="M68" s="55"/>
      <c r="O68" s="55"/>
      <c r="R68" s="55"/>
      <c r="U68" s="55"/>
      <c r="W68" s="55"/>
      <c r="AA68" s="55"/>
      <c r="AC68" s="55"/>
      <c r="AE68" s="55"/>
      <c r="AH68" s="55"/>
      <c r="AJ68" s="40"/>
      <c r="AK68" s="58"/>
      <c r="AL68" s="41"/>
      <c r="AM68" s="58"/>
      <c r="AN68" s="41"/>
      <c r="AO68" s="58"/>
      <c r="AP68" s="41"/>
      <c r="AQ68" s="40"/>
      <c r="AR68" s="58"/>
      <c r="AS68" s="42"/>
    </row>
    <row r="69" spans="2:45" ht="14.25">
      <c r="B69" s="60" t="s">
        <v>53</v>
      </c>
      <c r="E69" s="62"/>
      <c r="F69" s="63"/>
      <c r="G69" s="63"/>
      <c r="H69" s="63"/>
      <c r="I69" s="63"/>
      <c r="J69" s="63"/>
      <c r="K69" s="63"/>
      <c r="L69" s="63"/>
      <c r="M69" s="63"/>
      <c r="N69" s="63"/>
      <c r="O69" s="64"/>
      <c r="Q69" s="68" t="s">
        <v>143</v>
      </c>
      <c r="R69" s="69"/>
      <c r="S69" s="70"/>
      <c r="U69" s="62"/>
      <c r="V69" s="63"/>
      <c r="W69" s="63"/>
      <c r="X69" s="63"/>
      <c r="Y69" s="63"/>
      <c r="Z69" s="63"/>
      <c r="AA69" s="63"/>
      <c r="AB69" s="63"/>
      <c r="AC69" s="63"/>
      <c r="AD69" s="63"/>
      <c r="AE69" s="64"/>
      <c r="AJ69" s="43"/>
      <c r="AK69" s="44">
        <f>SUM(AK58:AK66)</f>
        <v>457</v>
      </c>
      <c r="AL69" s="46"/>
      <c r="AM69" s="44">
        <f>SUM(AM58:AM66)</f>
        <v>60</v>
      </c>
      <c r="AN69" s="46"/>
      <c r="AO69" s="44">
        <f>SUM(AO58:AO66)</f>
        <v>5</v>
      </c>
      <c r="AP69" s="46"/>
      <c r="AQ69" s="43"/>
      <c r="AR69" s="44">
        <f>AK69</f>
        <v>457</v>
      </c>
      <c r="AS69" s="45"/>
    </row>
    <row r="70" spans="2:45" ht="2.25" customHeight="1">
      <c r="B70" s="61"/>
      <c r="E70" s="65"/>
      <c r="F70" s="66"/>
      <c r="G70" s="66"/>
      <c r="H70" s="66"/>
      <c r="I70" s="66"/>
      <c r="J70" s="66"/>
      <c r="K70" s="66"/>
      <c r="L70" s="66"/>
      <c r="M70" s="66"/>
      <c r="N70" s="66"/>
      <c r="O70" s="67"/>
      <c r="Q70" s="71"/>
      <c r="R70" s="72"/>
      <c r="S70" s="73"/>
      <c r="U70" s="65"/>
      <c r="V70" s="66"/>
      <c r="W70" s="66"/>
      <c r="X70" s="66"/>
      <c r="Y70" s="66"/>
      <c r="Z70" s="66"/>
      <c r="AA70" s="66"/>
      <c r="AB70" s="66"/>
      <c r="AC70" s="66"/>
      <c r="AD70" s="66"/>
      <c r="AE70" s="67"/>
      <c r="AJ70" s="47"/>
      <c r="AK70" s="48"/>
      <c r="AL70" s="48"/>
      <c r="AM70" s="48"/>
      <c r="AN70" s="48"/>
      <c r="AO70" s="48"/>
      <c r="AP70" s="48"/>
      <c r="AQ70" s="47"/>
      <c r="AR70" s="48"/>
      <c r="AS70" s="49"/>
    </row>
    <row r="72" spans="1:45" ht="2.25" customHeight="1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4"/>
    </row>
    <row r="73" spans="1:45" ht="14.25">
      <c r="A73" s="35"/>
      <c r="B73" s="74" t="s">
        <v>98</v>
      </c>
      <c r="C73" s="75"/>
      <c r="D73" s="75"/>
      <c r="E73" s="75"/>
      <c r="F73" s="75"/>
      <c r="G73" s="76"/>
      <c r="I73" s="74" t="str">
        <f>INDEX(Scores!$G:$G,MATCH(AM73,Scores!$BH:$BH,0),1)&amp;" "&amp;INDEX(Scores!$I:$I,MATCH(AM73,Scores!$BH:$BH,0),1)</f>
        <v>William Murphy</v>
      </c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6"/>
      <c r="AE73" s="74" t="s">
        <v>51</v>
      </c>
      <c r="AF73" s="75"/>
      <c r="AG73" s="75"/>
      <c r="AH73" s="75"/>
      <c r="AI73" s="75"/>
      <c r="AJ73" s="75"/>
      <c r="AK73" s="76"/>
      <c r="AM73" s="74" t="s">
        <v>69</v>
      </c>
      <c r="AN73" s="75"/>
      <c r="AO73" s="75"/>
      <c r="AP73" s="75"/>
      <c r="AQ73" s="75"/>
      <c r="AR73" s="76"/>
      <c r="AS73" s="36"/>
    </row>
    <row r="74" spans="1:45" ht="2.25" customHeight="1">
      <c r="A74" s="35"/>
      <c r="AS74" s="36"/>
    </row>
    <row r="75" spans="1:45" ht="14.25">
      <c r="A75" s="35"/>
      <c r="B75" s="74" t="s">
        <v>54</v>
      </c>
      <c r="C75" s="75"/>
      <c r="D75" s="75"/>
      <c r="E75" s="75"/>
      <c r="F75" s="75"/>
      <c r="G75" s="76"/>
      <c r="I75" s="74" t="s">
        <v>125</v>
      </c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6"/>
      <c r="AE75" s="74" t="s">
        <v>138</v>
      </c>
      <c r="AF75" s="75"/>
      <c r="AG75" s="75"/>
      <c r="AH75" s="75"/>
      <c r="AI75" s="75"/>
      <c r="AJ75" s="75"/>
      <c r="AK75" s="76"/>
      <c r="AM75" s="74" t="s">
        <v>141</v>
      </c>
      <c r="AN75" s="75"/>
      <c r="AO75" s="75"/>
      <c r="AP75" s="75"/>
      <c r="AQ75" s="75"/>
      <c r="AR75" s="76"/>
      <c r="AS75" s="36"/>
    </row>
    <row r="76" spans="1:46" ht="2.2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9"/>
      <c r="AT76" s="30"/>
    </row>
    <row r="77" spans="1:45" ht="2.25" customHeight="1">
      <c r="A77" s="40"/>
      <c r="B77" s="41"/>
      <c r="C77" s="42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0"/>
      <c r="R77" s="41"/>
      <c r="S77" s="42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0"/>
      <c r="AH77" s="41"/>
      <c r="AI77" s="42"/>
      <c r="AJ77" s="41"/>
      <c r="AK77" s="41"/>
      <c r="AL77" s="41"/>
      <c r="AM77" s="41"/>
      <c r="AN77" s="41"/>
      <c r="AO77" s="41"/>
      <c r="AP77" s="41"/>
      <c r="AQ77" s="40"/>
      <c r="AR77" s="41"/>
      <c r="AS77" s="42"/>
    </row>
    <row r="78" spans="1:45" ht="14.25">
      <c r="A78" s="43"/>
      <c r="B78" s="44" t="s">
        <v>134</v>
      </c>
      <c r="C78" s="45"/>
      <c r="D78" s="46"/>
      <c r="E78" s="44">
        <v>1</v>
      </c>
      <c r="F78" s="46"/>
      <c r="G78" s="44">
        <v>2</v>
      </c>
      <c r="H78" s="46"/>
      <c r="I78" s="44">
        <v>3</v>
      </c>
      <c r="J78" s="46"/>
      <c r="K78" s="44">
        <v>4</v>
      </c>
      <c r="L78" s="46"/>
      <c r="M78" s="44">
        <v>5</v>
      </c>
      <c r="N78" s="46"/>
      <c r="O78" s="44">
        <v>6</v>
      </c>
      <c r="P78" s="46"/>
      <c r="Q78" s="43"/>
      <c r="R78" s="44" t="s">
        <v>135</v>
      </c>
      <c r="S78" s="45"/>
      <c r="T78" s="46"/>
      <c r="U78" s="44">
        <v>1</v>
      </c>
      <c r="V78" s="46"/>
      <c r="W78" s="44">
        <v>2</v>
      </c>
      <c r="X78" s="46"/>
      <c r="Y78" s="44">
        <v>3</v>
      </c>
      <c r="Z78" s="46"/>
      <c r="AA78" s="44">
        <v>4</v>
      </c>
      <c r="AB78" s="46"/>
      <c r="AC78" s="44">
        <v>5</v>
      </c>
      <c r="AD78" s="46"/>
      <c r="AE78" s="44">
        <v>6</v>
      </c>
      <c r="AF78" s="46"/>
      <c r="AG78" s="43"/>
      <c r="AH78" s="44" t="s">
        <v>135</v>
      </c>
      <c r="AI78" s="45"/>
      <c r="AJ78" s="46"/>
      <c r="AK78" s="44" t="s">
        <v>136</v>
      </c>
      <c r="AL78" s="46"/>
      <c r="AM78" s="44" t="s">
        <v>57</v>
      </c>
      <c r="AN78" s="46"/>
      <c r="AO78" s="44" t="s">
        <v>2</v>
      </c>
      <c r="AP78" s="46"/>
      <c r="AQ78" s="43"/>
      <c r="AR78" s="44" t="s">
        <v>137</v>
      </c>
      <c r="AS78" s="45"/>
    </row>
    <row r="79" spans="1:45" ht="2.25" customHeight="1">
      <c r="A79" s="47"/>
      <c r="B79" s="48"/>
      <c r="C79" s="49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7"/>
      <c r="R79" s="48"/>
      <c r="S79" s="49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7"/>
      <c r="AH79" s="48"/>
      <c r="AI79" s="49"/>
      <c r="AJ79" s="48"/>
      <c r="AK79" s="48"/>
      <c r="AL79" s="48"/>
      <c r="AM79" s="48"/>
      <c r="AN79" s="48"/>
      <c r="AO79" s="48"/>
      <c r="AP79" s="48"/>
      <c r="AQ79" s="47"/>
      <c r="AR79" s="48"/>
      <c r="AS79" s="49"/>
    </row>
    <row r="80" spans="1:45" ht="2.25" customHeight="1">
      <c r="A80" s="43"/>
      <c r="B80" s="50"/>
      <c r="C80" s="51"/>
      <c r="D80" s="52"/>
      <c r="E80" s="52"/>
      <c r="F80" s="52"/>
      <c r="G80" s="52"/>
      <c r="Q80" s="43"/>
      <c r="R80" s="46"/>
      <c r="S80" s="45"/>
      <c r="AG80" s="43"/>
      <c r="AH80" s="46"/>
      <c r="AI80" s="45"/>
      <c r="AQ80" s="43"/>
      <c r="AR80" s="50"/>
      <c r="AS80" s="45"/>
    </row>
    <row r="81" spans="1:45" ht="14.25">
      <c r="A81" s="43"/>
      <c r="B81" s="44">
        <v>1</v>
      </c>
      <c r="C81" s="45"/>
      <c r="E81" s="53">
        <v>8</v>
      </c>
      <c r="G81" s="53">
        <v>8</v>
      </c>
      <c r="I81" s="53">
        <v>4</v>
      </c>
      <c r="K81" s="53">
        <v>8</v>
      </c>
      <c r="M81" s="53">
        <v>7</v>
      </c>
      <c r="O81" s="53">
        <v>4</v>
      </c>
      <c r="Q81" s="43"/>
      <c r="R81" s="44">
        <f>SUM(E81:O81)</f>
        <v>39</v>
      </c>
      <c r="S81" s="45"/>
      <c r="U81" s="53">
        <v>7</v>
      </c>
      <c r="W81" s="53">
        <v>6</v>
      </c>
      <c r="Y81" s="53">
        <v>5</v>
      </c>
      <c r="AA81" s="53">
        <v>8</v>
      </c>
      <c r="AC81" s="53">
        <v>7</v>
      </c>
      <c r="AE81" s="53">
        <v>2</v>
      </c>
      <c r="AG81" s="43"/>
      <c r="AH81" s="44">
        <f>SUM(U81:AE81)</f>
        <v>35</v>
      </c>
      <c r="AI81" s="45"/>
      <c r="AK81" s="53">
        <f>R81+AH81</f>
        <v>74</v>
      </c>
      <c r="AM81" s="53">
        <f>12-COUNTIF(E81:O81,"M")-COUNTIF(U81:AE81,"M")</f>
        <v>12</v>
      </c>
      <c r="AO81" s="53">
        <f>COUNTIF(E81:O81,"10")+COUNTIF(U81:AE81,"10")</f>
        <v>0</v>
      </c>
      <c r="AQ81" s="43"/>
      <c r="AR81" s="44">
        <f>AK81</f>
        <v>74</v>
      </c>
      <c r="AS81" s="45"/>
    </row>
    <row r="82" spans="1:45" ht="2.25" customHeight="1">
      <c r="A82" s="43"/>
      <c r="B82" s="50"/>
      <c r="C82" s="45"/>
      <c r="E82" s="52"/>
      <c r="G82" s="52"/>
      <c r="K82" s="52"/>
      <c r="M82" s="52"/>
      <c r="O82" s="52"/>
      <c r="Q82" s="43"/>
      <c r="R82" s="50"/>
      <c r="S82" s="45"/>
      <c r="U82" s="52"/>
      <c r="W82" s="52"/>
      <c r="AA82" s="52"/>
      <c r="AC82" s="52"/>
      <c r="AE82" s="52"/>
      <c r="AG82" s="43"/>
      <c r="AH82" s="50"/>
      <c r="AI82" s="45"/>
      <c r="AK82" s="52"/>
      <c r="AM82" s="52"/>
      <c r="AO82" s="52"/>
      <c r="AQ82" s="43"/>
      <c r="AR82" s="50"/>
      <c r="AS82" s="45"/>
    </row>
    <row r="83" spans="1:45" ht="14.25">
      <c r="A83" s="43"/>
      <c r="B83" s="44">
        <v>2</v>
      </c>
      <c r="C83" s="45"/>
      <c r="E83" s="53">
        <v>8</v>
      </c>
      <c r="G83" s="53">
        <v>7</v>
      </c>
      <c r="I83" s="53">
        <v>6</v>
      </c>
      <c r="K83" s="53">
        <v>8</v>
      </c>
      <c r="M83" s="53">
        <v>7</v>
      </c>
      <c r="O83" s="53">
        <v>6</v>
      </c>
      <c r="Q83" s="43"/>
      <c r="R83" s="44">
        <f>SUM(E83:O83)</f>
        <v>42</v>
      </c>
      <c r="S83" s="45"/>
      <c r="U83" s="53">
        <v>9</v>
      </c>
      <c r="W83" s="53">
        <v>8</v>
      </c>
      <c r="Y83" s="53">
        <v>5</v>
      </c>
      <c r="AA83" s="53">
        <v>8</v>
      </c>
      <c r="AC83" s="53">
        <v>7</v>
      </c>
      <c r="AE83" s="53">
        <v>5</v>
      </c>
      <c r="AG83" s="43"/>
      <c r="AH83" s="44">
        <f>SUM(U83:AE83)</f>
        <v>42</v>
      </c>
      <c r="AI83" s="45"/>
      <c r="AK83" s="53">
        <f>R83+AH83</f>
        <v>84</v>
      </c>
      <c r="AM83" s="53">
        <f>12-COUNTIF(E83:O83,"M")-COUNTIF(U83:AE83,"M")</f>
        <v>12</v>
      </c>
      <c r="AO83" s="53">
        <f>COUNTIF(E83:O83,"10")+COUNTIF(U83:AE83,"10")</f>
        <v>0</v>
      </c>
      <c r="AQ83" s="43"/>
      <c r="AR83" s="44">
        <f>AR81+AK83</f>
        <v>158</v>
      </c>
      <c r="AS83" s="45"/>
    </row>
    <row r="84" spans="1:45" ht="2.25" customHeight="1">
      <c r="A84" s="43"/>
      <c r="B84" s="46"/>
      <c r="C84" s="45"/>
      <c r="Q84" s="43"/>
      <c r="R84" s="46"/>
      <c r="S84" s="45"/>
      <c r="AG84" s="43"/>
      <c r="AH84" s="46"/>
      <c r="AI84" s="45"/>
      <c r="AQ84" s="43"/>
      <c r="AR84" s="46"/>
      <c r="AS84" s="45"/>
    </row>
    <row r="85" spans="1:45" ht="14.25">
      <c r="A85" s="43"/>
      <c r="B85" s="44">
        <v>3</v>
      </c>
      <c r="C85" s="45"/>
      <c r="E85" s="53">
        <v>7</v>
      </c>
      <c r="G85" s="53">
        <v>5</v>
      </c>
      <c r="I85" s="53">
        <v>4</v>
      </c>
      <c r="K85" s="53">
        <v>10</v>
      </c>
      <c r="M85" s="53">
        <v>8</v>
      </c>
      <c r="O85" s="53">
        <v>7</v>
      </c>
      <c r="Q85" s="43"/>
      <c r="R85" s="44">
        <f>SUM(E85:O85)</f>
        <v>41</v>
      </c>
      <c r="S85" s="45"/>
      <c r="U85" s="53">
        <v>10</v>
      </c>
      <c r="W85" s="53">
        <v>8</v>
      </c>
      <c r="Y85" s="53">
        <v>4</v>
      </c>
      <c r="AA85" s="53">
        <v>8</v>
      </c>
      <c r="AC85" s="53">
        <v>6</v>
      </c>
      <c r="AE85" s="53">
        <v>6</v>
      </c>
      <c r="AG85" s="43"/>
      <c r="AH85" s="44">
        <f>SUM(U85:AE85)</f>
        <v>42</v>
      </c>
      <c r="AI85" s="45"/>
      <c r="AK85" s="53">
        <f>R85+AH85</f>
        <v>83</v>
      </c>
      <c r="AM85" s="53">
        <f>12-COUNTIF(E85:O85,"M")-COUNTIF(U85:AE85,"M")</f>
        <v>12</v>
      </c>
      <c r="AO85" s="53">
        <f>COUNTIF(E85:O85,"10")+COUNTIF(U85:AE85,"10")</f>
        <v>2</v>
      </c>
      <c r="AQ85" s="43"/>
      <c r="AR85" s="44">
        <f>AR83+AK85</f>
        <v>241</v>
      </c>
      <c r="AS85" s="45"/>
    </row>
    <row r="86" spans="1:45" ht="2.25" customHeight="1">
      <c r="A86" s="43"/>
      <c r="B86" s="54"/>
      <c r="C86" s="45"/>
      <c r="E86" s="55"/>
      <c r="G86" s="55"/>
      <c r="K86" s="55"/>
      <c r="M86" s="55"/>
      <c r="O86" s="55"/>
      <c r="Q86" s="43"/>
      <c r="R86" s="54"/>
      <c r="S86" s="45"/>
      <c r="U86" s="55"/>
      <c r="W86" s="55"/>
      <c r="AA86" s="55"/>
      <c r="AC86" s="55"/>
      <c r="AE86" s="55"/>
      <c r="AG86" s="43"/>
      <c r="AH86" s="54"/>
      <c r="AI86" s="45"/>
      <c r="AK86" s="55"/>
      <c r="AM86" s="55"/>
      <c r="AO86" s="55"/>
      <c r="AQ86" s="43"/>
      <c r="AR86" s="54"/>
      <c r="AS86" s="45"/>
    </row>
    <row r="87" spans="1:45" ht="14.25">
      <c r="A87" s="43"/>
      <c r="B87" s="44">
        <v>4</v>
      </c>
      <c r="C87" s="45"/>
      <c r="E87" s="53">
        <v>10</v>
      </c>
      <c r="G87" s="53">
        <v>7</v>
      </c>
      <c r="I87" s="53">
        <v>5</v>
      </c>
      <c r="K87" s="53">
        <v>8</v>
      </c>
      <c r="M87" s="53">
        <v>6</v>
      </c>
      <c r="O87" s="53">
        <v>4</v>
      </c>
      <c r="Q87" s="43"/>
      <c r="R87" s="44">
        <f>SUM(E87:O87)</f>
        <v>40</v>
      </c>
      <c r="S87" s="45"/>
      <c r="U87" s="53">
        <v>6</v>
      </c>
      <c r="W87" s="53">
        <v>6</v>
      </c>
      <c r="Y87" s="53">
        <v>3</v>
      </c>
      <c r="AA87" s="53">
        <v>10</v>
      </c>
      <c r="AC87" s="53">
        <v>9</v>
      </c>
      <c r="AE87" s="53">
        <v>8</v>
      </c>
      <c r="AG87" s="43"/>
      <c r="AH87" s="44">
        <f>SUM(U87:AE87)</f>
        <v>42</v>
      </c>
      <c r="AI87" s="45"/>
      <c r="AK87" s="53">
        <f>R87+AH87</f>
        <v>82</v>
      </c>
      <c r="AM87" s="53">
        <f>12-COUNTIF(E87:O87,"M")-COUNTIF(U87:AE87,"M")</f>
        <v>12</v>
      </c>
      <c r="AO87" s="53">
        <f>COUNTIF(E87:O87,"10")+COUNTIF(U87:AE87,"10")</f>
        <v>2</v>
      </c>
      <c r="AQ87" s="43"/>
      <c r="AR87" s="44">
        <f>AR85+AK87</f>
        <v>323</v>
      </c>
      <c r="AS87" s="45"/>
    </row>
    <row r="88" spans="1:45" ht="2.25" customHeight="1">
      <c r="A88" s="43"/>
      <c r="B88" s="54"/>
      <c r="C88" s="45"/>
      <c r="E88" s="55"/>
      <c r="G88" s="55"/>
      <c r="K88" s="55"/>
      <c r="M88" s="55"/>
      <c r="O88" s="55"/>
      <c r="Q88" s="43"/>
      <c r="R88" s="54"/>
      <c r="S88" s="45"/>
      <c r="U88" s="55"/>
      <c r="W88" s="55"/>
      <c r="AA88" s="55"/>
      <c r="AC88" s="55"/>
      <c r="AE88" s="55"/>
      <c r="AG88" s="43"/>
      <c r="AH88" s="54"/>
      <c r="AI88" s="45"/>
      <c r="AK88" s="55"/>
      <c r="AM88" s="55"/>
      <c r="AO88" s="55"/>
      <c r="AQ88" s="43"/>
      <c r="AR88" s="54"/>
      <c r="AS88" s="45"/>
    </row>
    <row r="89" spans="1:45" ht="14.25">
      <c r="A89" s="43"/>
      <c r="B89" s="44">
        <v>5</v>
      </c>
      <c r="C89" s="45"/>
      <c r="E89" s="53">
        <v>9</v>
      </c>
      <c r="G89" s="53">
        <v>6</v>
      </c>
      <c r="I89" s="53">
        <v>4</v>
      </c>
      <c r="K89" s="53">
        <v>5</v>
      </c>
      <c r="M89" s="53">
        <v>5</v>
      </c>
      <c r="O89" s="53">
        <v>4</v>
      </c>
      <c r="Q89" s="43"/>
      <c r="R89" s="44">
        <f>SUM(E89:O89)</f>
        <v>33</v>
      </c>
      <c r="S89" s="45"/>
      <c r="U89" s="53">
        <v>7</v>
      </c>
      <c r="W89" s="53">
        <v>3</v>
      </c>
      <c r="Y89" s="53" t="s">
        <v>145</v>
      </c>
      <c r="AA89" s="53">
        <v>9</v>
      </c>
      <c r="AC89" s="53">
        <v>7</v>
      </c>
      <c r="AE89" s="53">
        <v>6</v>
      </c>
      <c r="AG89" s="43"/>
      <c r="AH89" s="44">
        <f>SUM(U89:AE89)</f>
        <v>32</v>
      </c>
      <c r="AI89" s="45"/>
      <c r="AK89" s="53">
        <f>R89+AH89</f>
        <v>65</v>
      </c>
      <c r="AM89" s="53">
        <f>12-COUNTIF(E89:O89,"M")-COUNTIF(U89:AE89,"M")</f>
        <v>11</v>
      </c>
      <c r="AO89" s="53">
        <f>COUNTIF(E89:O89,"10")+COUNTIF(U89:AE89,"10")</f>
        <v>0</v>
      </c>
      <c r="AQ89" s="43"/>
      <c r="AR89" s="44">
        <f>AR87+AK89</f>
        <v>388</v>
      </c>
      <c r="AS89" s="45"/>
    </row>
    <row r="90" spans="1:45" ht="2.25" customHeight="1">
      <c r="A90" s="47"/>
      <c r="B90" s="56"/>
      <c r="C90" s="49"/>
      <c r="D90" s="38"/>
      <c r="E90" s="57"/>
      <c r="F90" s="38"/>
      <c r="G90" s="57"/>
      <c r="H90" s="38"/>
      <c r="I90" s="38"/>
      <c r="J90" s="38"/>
      <c r="K90" s="57"/>
      <c r="L90" s="38"/>
      <c r="M90" s="57"/>
      <c r="N90" s="38"/>
      <c r="O90" s="57"/>
      <c r="P90" s="38"/>
      <c r="Q90" s="47"/>
      <c r="R90" s="56"/>
      <c r="S90" s="49"/>
      <c r="T90" s="38"/>
      <c r="U90" s="57"/>
      <c r="V90" s="38"/>
      <c r="W90" s="57"/>
      <c r="X90" s="38"/>
      <c r="Y90" s="38"/>
      <c r="Z90" s="38"/>
      <c r="AA90" s="57"/>
      <c r="AB90" s="38"/>
      <c r="AC90" s="57"/>
      <c r="AD90" s="38"/>
      <c r="AE90" s="57"/>
      <c r="AF90" s="38"/>
      <c r="AG90" s="47"/>
      <c r="AH90" s="56"/>
      <c r="AI90" s="49"/>
      <c r="AJ90" s="38"/>
      <c r="AK90" s="57"/>
      <c r="AL90" s="38"/>
      <c r="AM90" s="57"/>
      <c r="AN90" s="38"/>
      <c r="AO90" s="57"/>
      <c r="AP90" s="38"/>
      <c r="AQ90" s="47"/>
      <c r="AR90" s="56"/>
      <c r="AS90" s="49"/>
    </row>
    <row r="91" spans="2:45" ht="2.25" customHeight="1">
      <c r="B91" s="55"/>
      <c r="E91" s="55"/>
      <c r="G91" s="55"/>
      <c r="K91" s="55"/>
      <c r="M91" s="55"/>
      <c r="O91" s="55"/>
      <c r="R91" s="55"/>
      <c r="U91" s="55"/>
      <c r="W91" s="55"/>
      <c r="AA91" s="55"/>
      <c r="AC91" s="55"/>
      <c r="AE91" s="55"/>
      <c r="AH91" s="55"/>
      <c r="AJ91" s="40"/>
      <c r="AK91" s="58"/>
      <c r="AL91" s="41"/>
      <c r="AM91" s="58"/>
      <c r="AN91" s="41"/>
      <c r="AO91" s="58"/>
      <c r="AP91" s="41"/>
      <c r="AQ91" s="40"/>
      <c r="AR91" s="58"/>
      <c r="AS91" s="42"/>
    </row>
    <row r="92" spans="2:45" ht="14.25">
      <c r="B92" s="60" t="s">
        <v>53</v>
      </c>
      <c r="E92" s="62"/>
      <c r="F92" s="63"/>
      <c r="G92" s="63"/>
      <c r="H92" s="63"/>
      <c r="I92" s="63"/>
      <c r="J92" s="63"/>
      <c r="K92" s="63"/>
      <c r="L92" s="63"/>
      <c r="M92" s="63"/>
      <c r="N92" s="63"/>
      <c r="O92" s="64"/>
      <c r="Q92" s="68" t="s">
        <v>143</v>
      </c>
      <c r="R92" s="69"/>
      <c r="S92" s="70"/>
      <c r="U92" s="62"/>
      <c r="V92" s="63"/>
      <c r="W92" s="63"/>
      <c r="X92" s="63"/>
      <c r="Y92" s="63"/>
      <c r="Z92" s="63"/>
      <c r="AA92" s="63"/>
      <c r="AB92" s="63"/>
      <c r="AC92" s="63"/>
      <c r="AD92" s="63"/>
      <c r="AE92" s="64"/>
      <c r="AJ92" s="43"/>
      <c r="AK92" s="44">
        <f>SUM(AK81:AK89)</f>
        <v>388</v>
      </c>
      <c r="AL92" s="46"/>
      <c r="AM92" s="44">
        <f>SUM(AM81:AM89)</f>
        <v>59</v>
      </c>
      <c r="AN92" s="46"/>
      <c r="AO92" s="44">
        <f>SUM(AO81:AO89)</f>
        <v>4</v>
      </c>
      <c r="AP92" s="46"/>
      <c r="AQ92" s="43"/>
      <c r="AR92" s="44">
        <f>AK92</f>
        <v>388</v>
      </c>
      <c r="AS92" s="45"/>
    </row>
    <row r="93" spans="2:45" ht="2.25" customHeight="1">
      <c r="B93" s="61"/>
      <c r="E93" s="65"/>
      <c r="F93" s="66"/>
      <c r="G93" s="66"/>
      <c r="H93" s="66"/>
      <c r="I93" s="66"/>
      <c r="J93" s="66"/>
      <c r="K93" s="66"/>
      <c r="L93" s="66"/>
      <c r="M93" s="66"/>
      <c r="N93" s="66"/>
      <c r="O93" s="67"/>
      <c r="Q93" s="71"/>
      <c r="R93" s="72"/>
      <c r="S93" s="73"/>
      <c r="U93" s="65"/>
      <c r="V93" s="66"/>
      <c r="W93" s="66"/>
      <c r="X93" s="66"/>
      <c r="Y93" s="66"/>
      <c r="Z93" s="66"/>
      <c r="AA93" s="66"/>
      <c r="AB93" s="66"/>
      <c r="AC93" s="66"/>
      <c r="AD93" s="66"/>
      <c r="AE93" s="67"/>
      <c r="AJ93" s="47"/>
      <c r="AK93" s="48"/>
      <c r="AL93" s="48"/>
      <c r="AM93" s="48"/>
      <c r="AN93" s="48"/>
      <c r="AO93" s="48"/>
      <c r="AP93" s="48"/>
      <c r="AQ93" s="47"/>
      <c r="AR93" s="48"/>
      <c r="AS93" s="49"/>
    </row>
    <row r="94" spans="2:44" ht="84.75" customHeight="1"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</row>
    <row r="95" ht="12.75"/>
    <row r="96" spans="1:45" ht="2.25" customHeight="1">
      <c r="A96" s="32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4"/>
    </row>
    <row r="97" spans="1:45" ht="14.25">
      <c r="A97" s="35"/>
      <c r="B97" s="74" t="s">
        <v>98</v>
      </c>
      <c r="C97" s="75"/>
      <c r="D97" s="75"/>
      <c r="E97" s="75"/>
      <c r="F97" s="75"/>
      <c r="G97" s="76"/>
      <c r="I97" s="74" t="str">
        <f>INDEX(Scores!$G:$G,MATCH(AM97,Scores!$BH:$BH,0),1)&amp;" "&amp;INDEX(Scores!$I:$I,MATCH(AM97,Scores!$BH:$BH,0),1)</f>
        <v>Phil Lewis</v>
      </c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6"/>
      <c r="AE97" s="74" t="s">
        <v>51</v>
      </c>
      <c r="AF97" s="75"/>
      <c r="AG97" s="75"/>
      <c r="AH97" s="75"/>
      <c r="AI97" s="75"/>
      <c r="AJ97" s="75"/>
      <c r="AK97" s="76"/>
      <c r="AM97" s="74" t="s">
        <v>70</v>
      </c>
      <c r="AN97" s="75"/>
      <c r="AO97" s="75"/>
      <c r="AP97" s="75"/>
      <c r="AQ97" s="75"/>
      <c r="AR97" s="76"/>
      <c r="AS97" s="36"/>
    </row>
    <row r="98" spans="1:45" ht="2.25" customHeight="1">
      <c r="A98" s="35"/>
      <c r="AS98" s="36"/>
    </row>
    <row r="99" spans="1:45" ht="14.25">
      <c r="A99" s="35"/>
      <c r="B99" s="74" t="s">
        <v>54</v>
      </c>
      <c r="C99" s="75"/>
      <c r="D99" s="75"/>
      <c r="E99" s="75"/>
      <c r="F99" s="75"/>
      <c r="G99" s="76"/>
      <c r="I99" s="74" t="s">
        <v>125</v>
      </c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6"/>
      <c r="AE99" s="74" t="s">
        <v>138</v>
      </c>
      <c r="AF99" s="75"/>
      <c r="AG99" s="75"/>
      <c r="AH99" s="75"/>
      <c r="AI99" s="75"/>
      <c r="AJ99" s="75"/>
      <c r="AK99" s="76"/>
      <c r="AM99" s="74" t="s">
        <v>140</v>
      </c>
      <c r="AN99" s="75"/>
      <c r="AO99" s="75"/>
      <c r="AP99" s="75"/>
      <c r="AQ99" s="75"/>
      <c r="AR99" s="76"/>
      <c r="AS99" s="36"/>
    </row>
    <row r="100" spans="1:46" ht="2.25" customHeight="1">
      <c r="A100" s="37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9"/>
      <c r="AT100" s="30"/>
    </row>
    <row r="101" spans="1:45" ht="2.25" customHeight="1">
      <c r="A101" s="40"/>
      <c r="B101" s="41"/>
      <c r="C101" s="42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0"/>
      <c r="R101" s="41"/>
      <c r="S101" s="42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0"/>
      <c r="AH101" s="41"/>
      <c r="AI101" s="42"/>
      <c r="AJ101" s="41"/>
      <c r="AK101" s="41"/>
      <c r="AL101" s="41"/>
      <c r="AM101" s="41"/>
      <c r="AN101" s="41"/>
      <c r="AO101" s="41"/>
      <c r="AP101" s="41"/>
      <c r="AQ101" s="40"/>
      <c r="AR101" s="41"/>
      <c r="AS101" s="42"/>
    </row>
    <row r="102" spans="1:45" ht="14.25">
      <c r="A102" s="43"/>
      <c r="B102" s="44" t="s">
        <v>134</v>
      </c>
      <c r="C102" s="45"/>
      <c r="D102" s="46"/>
      <c r="E102" s="44">
        <v>1</v>
      </c>
      <c r="F102" s="46"/>
      <c r="G102" s="44">
        <v>2</v>
      </c>
      <c r="H102" s="46"/>
      <c r="I102" s="44">
        <v>3</v>
      </c>
      <c r="J102" s="46"/>
      <c r="K102" s="44">
        <v>4</v>
      </c>
      <c r="L102" s="46"/>
      <c r="M102" s="44">
        <v>5</v>
      </c>
      <c r="N102" s="46"/>
      <c r="O102" s="44">
        <v>6</v>
      </c>
      <c r="P102" s="46"/>
      <c r="Q102" s="43"/>
      <c r="R102" s="44" t="s">
        <v>135</v>
      </c>
      <c r="S102" s="45"/>
      <c r="T102" s="46"/>
      <c r="U102" s="44">
        <v>1</v>
      </c>
      <c r="V102" s="46"/>
      <c r="W102" s="44">
        <v>2</v>
      </c>
      <c r="X102" s="46"/>
      <c r="Y102" s="44">
        <v>3</v>
      </c>
      <c r="Z102" s="46"/>
      <c r="AA102" s="44">
        <v>4</v>
      </c>
      <c r="AB102" s="46"/>
      <c r="AC102" s="44">
        <v>5</v>
      </c>
      <c r="AD102" s="46"/>
      <c r="AE102" s="44">
        <v>6</v>
      </c>
      <c r="AF102" s="46"/>
      <c r="AG102" s="43"/>
      <c r="AH102" s="44" t="s">
        <v>135</v>
      </c>
      <c r="AI102" s="45"/>
      <c r="AJ102" s="46"/>
      <c r="AK102" s="44" t="s">
        <v>136</v>
      </c>
      <c r="AL102" s="46"/>
      <c r="AM102" s="44" t="s">
        <v>57</v>
      </c>
      <c r="AN102" s="46"/>
      <c r="AO102" s="44" t="s">
        <v>2</v>
      </c>
      <c r="AP102" s="46"/>
      <c r="AQ102" s="43"/>
      <c r="AR102" s="44" t="s">
        <v>137</v>
      </c>
      <c r="AS102" s="45"/>
    </row>
    <row r="103" spans="1:45" ht="2.25" customHeight="1">
      <c r="A103" s="47"/>
      <c r="B103" s="48"/>
      <c r="C103" s="49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7"/>
      <c r="R103" s="48"/>
      <c r="S103" s="49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7"/>
      <c r="AH103" s="48"/>
      <c r="AI103" s="49"/>
      <c r="AJ103" s="48"/>
      <c r="AK103" s="48"/>
      <c r="AL103" s="48"/>
      <c r="AM103" s="48"/>
      <c r="AN103" s="48"/>
      <c r="AO103" s="48"/>
      <c r="AP103" s="48"/>
      <c r="AQ103" s="47"/>
      <c r="AR103" s="48"/>
      <c r="AS103" s="49"/>
    </row>
    <row r="104" spans="1:45" ht="2.25" customHeight="1">
      <c r="A104" s="43"/>
      <c r="B104" s="50"/>
      <c r="C104" s="51"/>
      <c r="D104" s="52"/>
      <c r="E104" s="52"/>
      <c r="F104" s="52"/>
      <c r="G104" s="52"/>
      <c r="Q104" s="43"/>
      <c r="R104" s="46"/>
      <c r="S104" s="45"/>
      <c r="AG104" s="43"/>
      <c r="AH104" s="46"/>
      <c r="AI104" s="45"/>
      <c r="AQ104" s="43"/>
      <c r="AR104" s="50"/>
      <c r="AS104" s="45"/>
    </row>
    <row r="105" spans="1:45" ht="14.25">
      <c r="A105" s="43"/>
      <c r="B105" s="44">
        <v>1</v>
      </c>
      <c r="C105" s="45"/>
      <c r="E105" s="53">
        <v>5</v>
      </c>
      <c r="G105" s="53">
        <v>3</v>
      </c>
      <c r="I105" s="53">
        <v>3</v>
      </c>
      <c r="K105" s="53">
        <v>7</v>
      </c>
      <c r="M105" s="53">
        <v>6</v>
      </c>
      <c r="O105" s="53">
        <v>5</v>
      </c>
      <c r="Q105" s="43"/>
      <c r="R105" s="44">
        <f>SUM(E105:O105)</f>
        <v>29</v>
      </c>
      <c r="S105" s="45"/>
      <c r="U105" s="53">
        <v>9</v>
      </c>
      <c r="W105" s="53">
        <v>5</v>
      </c>
      <c r="Y105" s="53">
        <v>4</v>
      </c>
      <c r="AA105" s="53">
        <v>8</v>
      </c>
      <c r="AC105" s="53">
        <v>7</v>
      </c>
      <c r="AE105" s="53">
        <v>5</v>
      </c>
      <c r="AG105" s="43"/>
      <c r="AH105" s="44">
        <f>SUM(U105:AE105)</f>
        <v>38</v>
      </c>
      <c r="AI105" s="45"/>
      <c r="AK105" s="53">
        <f>R105+AH105</f>
        <v>67</v>
      </c>
      <c r="AM105" s="53">
        <f>12-COUNTIF(E105:O105,"M")-COUNTIF(U105:AE105,"M")</f>
        <v>12</v>
      </c>
      <c r="AO105" s="53">
        <f>COUNTIF(E105:O105,"10")+COUNTIF(U105:AE105,"10")</f>
        <v>0</v>
      </c>
      <c r="AQ105" s="43"/>
      <c r="AR105" s="44">
        <f>AK105</f>
        <v>67</v>
      </c>
      <c r="AS105" s="45"/>
    </row>
    <row r="106" spans="1:45" ht="2.25" customHeight="1">
      <c r="A106" s="43"/>
      <c r="B106" s="50"/>
      <c r="C106" s="45"/>
      <c r="E106" s="52"/>
      <c r="G106" s="52"/>
      <c r="K106" s="52"/>
      <c r="M106" s="52"/>
      <c r="O106" s="52"/>
      <c r="Q106" s="43"/>
      <c r="R106" s="50"/>
      <c r="S106" s="45"/>
      <c r="U106" s="52"/>
      <c r="W106" s="52"/>
      <c r="AA106" s="52"/>
      <c r="AC106" s="52"/>
      <c r="AE106" s="52"/>
      <c r="AG106" s="43"/>
      <c r="AH106" s="50"/>
      <c r="AI106" s="45"/>
      <c r="AK106" s="52"/>
      <c r="AM106" s="52"/>
      <c r="AO106" s="52"/>
      <c r="AQ106" s="43"/>
      <c r="AR106" s="50"/>
      <c r="AS106" s="45"/>
    </row>
    <row r="107" spans="1:45" ht="14.25">
      <c r="A107" s="43"/>
      <c r="B107" s="44">
        <v>2</v>
      </c>
      <c r="C107" s="45"/>
      <c r="E107" s="53">
        <v>9</v>
      </c>
      <c r="G107" s="53">
        <v>6</v>
      </c>
      <c r="I107" s="53">
        <v>4</v>
      </c>
      <c r="K107" s="53">
        <v>6</v>
      </c>
      <c r="M107" s="53">
        <v>5</v>
      </c>
      <c r="O107" s="53">
        <v>4</v>
      </c>
      <c r="Q107" s="43"/>
      <c r="R107" s="44">
        <f>SUM(E107:O107)</f>
        <v>34</v>
      </c>
      <c r="S107" s="45"/>
      <c r="U107" s="53">
        <v>8</v>
      </c>
      <c r="W107" s="53">
        <v>7</v>
      </c>
      <c r="Y107" s="53">
        <v>6</v>
      </c>
      <c r="AA107" s="53">
        <v>9</v>
      </c>
      <c r="AC107" s="53">
        <v>5</v>
      </c>
      <c r="AE107" s="53">
        <v>3</v>
      </c>
      <c r="AG107" s="43"/>
      <c r="AH107" s="44">
        <f>SUM(U107:AE107)</f>
        <v>38</v>
      </c>
      <c r="AI107" s="45"/>
      <c r="AK107" s="53">
        <f>R107+AH107</f>
        <v>72</v>
      </c>
      <c r="AM107" s="53">
        <f>12-COUNTIF(E107:O107,"M")-COUNTIF(U107:AE107,"M")</f>
        <v>12</v>
      </c>
      <c r="AO107" s="53">
        <f>COUNTIF(E107:O107,"10")+COUNTIF(U107:AE107,"10")</f>
        <v>0</v>
      </c>
      <c r="AQ107" s="43"/>
      <c r="AR107" s="44">
        <f>AR105+AK107</f>
        <v>139</v>
      </c>
      <c r="AS107" s="45"/>
    </row>
    <row r="108" spans="1:45" ht="2.25" customHeight="1">
      <c r="A108" s="43"/>
      <c r="B108" s="46"/>
      <c r="C108" s="45"/>
      <c r="Q108" s="43"/>
      <c r="R108" s="46"/>
      <c r="S108" s="45"/>
      <c r="AG108" s="43"/>
      <c r="AH108" s="46"/>
      <c r="AI108" s="45"/>
      <c r="AQ108" s="43"/>
      <c r="AR108" s="46"/>
      <c r="AS108" s="45"/>
    </row>
    <row r="109" spans="1:45" ht="14.25">
      <c r="A109" s="43"/>
      <c r="B109" s="44">
        <v>3</v>
      </c>
      <c r="C109" s="45"/>
      <c r="E109" s="53">
        <v>7</v>
      </c>
      <c r="G109" s="53">
        <v>5</v>
      </c>
      <c r="I109" s="53">
        <v>4</v>
      </c>
      <c r="K109" s="53">
        <v>7</v>
      </c>
      <c r="M109" s="53">
        <v>6</v>
      </c>
      <c r="O109" s="53">
        <v>3</v>
      </c>
      <c r="Q109" s="43"/>
      <c r="R109" s="44">
        <f>SUM(E109:O109)</f>
        <v>32</v>
      </c>
      <c r="S109" s="45"/>
      <c r="U109" s="53">
        <v>7</v>
      </c>
      <c r="W109" s="53">
        <v>7</v>
      </c>
      <c r="Y109" s="53">
        <v>6</v>
      </c>
      <c r="AA109" s="53">
        <v>4</v>
      </c>
      <c r="AC109" s="53">
        <v>4</v>
      </c>
      <c r="AE109" s="53">
        <v>3</v>
      </c>
      <c r="AG109" s="43"/>
      <c r="AH109" s="44">
        <f>SUM(U109:AE109)</f>
        <v>31</v>
      </c>
      <c r="AI109" s="45"/>
      <c r="AK109" s="53">
        <f>R109+AH109</f>
        <v>63</v>
      </c>
      <c r="AM109" s="53">
        <f>12-COUNTIF(E109:O109,"M")-COUNTIF(U109:AE109,"M")</f>
        <v>12</v>
      </c>
      <c r="AO109" s="53">
        <f>COUNTIF(E109:O109,"10")+COUNTIF(U109:AE109,"10")</f>
        <v>0</v>
      </c>
      <c r="AQ109" s="43"/>
      <c r="AR109" s="44">
        <f>AR107+AK109</f>
        <v>202</v>
      </c>
      <c r="AS109" s="45"/>
    </row>
    <row r="110" spans="1:45" ht="2.25" customHeight="1">
      <c r="A110" s="43"/>
      <c r="B110" s="54"/>
      <c r="C110" s="45"/>
      <c r="E110" s="55"/>
      <c r="G110" s="55"/>
      <c r="K110" s="55"/>
      <c r="M110" s="55"/>
      <c r="O110" s="55"/>
      <c r="Q110" s="43"/>
      <c r="R110" s="54"/>
      <c r="S110" s="45"/>
      <c r="U110" s="55"/>
      <c r="W110" s="55"/>
      <c r="AA110" s="55"/>
      <c r="AC110" s="55"/>
      <c r="AE110" s="55"/>
      <c r="AG110" s="43"/>
      <c r="AH110" s="54"/>
      <c r="AI110" s="45"/>
      <c r="AK110" s="55"/>
      <c r="AM110" s="55"/>
      <c r="AO110" s="55"/>
      <c r="AQ110" s="43"/>
      <c r="AR110" s="54"/>
      <c r="AS110" s="45"/>
    </row>
    <row r="111" spans="1:45" ht="14.25">
      <c r="A111" s="43"/>
      <c r="B111" s="44">
        <v>4</v>
      </c>
      <c r="C111" s="45"/>
      <c r="E111" s="53">
        <v>6</v>
      </c>
      <c r="G111" s="53">
        <v>5</v>
      </c>
      <c r="I111" s="53">
        <v>3</v>
      </c>
      <c r="K111" s="53">
        <v>8</v>
      </c>
      <c r="M111" s="53">
        <v>5</v>
      </c>
      <c r="O111" s="53">
        <v>5</v>
      </c>
      <c r="Q111" s="43"/>
      <c r="R111" s="44">
        <f>SUM(E111:O111)</f>
        <v>32</v>
      </c>
      <c r="S111" s="45"/>
      <c r="U111" s="53">
        <v>10</v>
      </c>
      <c r="W111" s="53">
        <v>10</v>
      </c>
      <c r="Y111" s="53">
        <v>6</v>
      </c>
      <c r="AA111" s="53">
        <v>8</v>
      </c>
      <c r="AC111" s="53">
        <v>5</v>
      </c>
      <c r="AE111" s="53">
        <v>3</v>
      </c>
      <c r="AG111" s="43"/>
      <c r="AH111" s="44">
        <f>SUM(U111:AE111)</f>
        <v>42</v>
      </c>
      <c r="AI111" s="45"/>
      <c r="AK111" s="53">
        <f>R111+AH111</f>
        <v>74</v>
      </c>
      <c r="AM111" s="53">
        <f>12-COUNTIF(E111:O111,"M")-COUNTIF(U111:AE111,"M")</f>
        <v>12</v>
      </c>
      <c r="AO111" s="53">
        <f>COUNTIF(E111:O111,"10")+COUNTIF(U111:AE111,"10")</f>
        <v>2</v>
      </c>
      <c r="AQ111" s="43"/>
      <c r="AR111" s="44">
        <f>AR109+AK111</f>
        <v>276</v>
      </c>
      <c r="AS111" s="45"/>
    </row>
    <row r="112" spans="1:45" ht="2.25" customHeight="1">
      <c r="A112" s="43"/>
      <c r="B112" s="54"/>
      <c r="C112" s="45"/>
      <c r="E112" s="55"/>
      <c r="G112" s="55"/>
      <c r="K112" s="55"/>
      <c r="M112" s="55"/>
      <c r="O112" s="55"/>
      <c r="Q112" s="43"/>
      <c r="R112" s="54"/>
      <c r="S112" s="45"/>
      <c r="U112" s="55"/>
      <c r="W112" s="55"/>
      <c r="AA112" s="55"/>
      <c r="AC112" s="55"/>
      <c r="AE112" s="55"/>
      <c r="AG112" s="43"/>
      <c r="AH112" s="54"/>
      <c r="AI112" s="45"/>
      <c r="AK112" s="55"/>
      <c r="AM112" s="55"/>
      <c r="AO112" s="55"/>
      <c r="AQ112" s="43"/>
      <c r="AR112" s="54"/>
      <c r="AS112" s="45"/>
    </row>
    <row r="113" spans="1:45" ht="14.25">
      <c r="A113" s="43"/>
      <c r="B113" s="44">
        <v>5</v>
      </c>
      <c r="C113" s="45"/>
      <c r="E113" s="53">
        <v>8</v>
      </c>
      <c r="G113" s="53">
        <v>4</v>
      </c>
      <c r="I113" s="53">
        <v>3</v>
      </c>
      <c r="K113" s="53">
        <v>8</v>
      </c>
      <c r="M113" s="53">
        <v>8</v>
      </c>
      <c r="O113" s="53">
        <v>6</v>
      </c>
      <c r="Q113" s="43"/>
      <c r="R113" s="44">
        <f>SUM(E113:O113)</f>
        <v>37</v>
      </c>
      <c r="S113" s="45"/>
      <c r="U113" s="53">
        <v>6</v>
      </c>
      <c r="W113" s="53">
        <v>4</v>
      </c>
      <c r="Y113" s="53">
        <v>1</v>
      </c>
      <c r="AA113" s="53">
        <v>8</v>
      </c>
      <c r="AC113" s="53">
        <v>8</v>
      </c>
      <c r="AE113" s="53">
        <v>5</v>
      </c>
      <c r="AG113" s="43"/>
      <c r="AH113" s="44">
        <f>SUM(U113:AE113)</f>
        <v>32</v>
      </c>
      <c r="AI113" s="45"/>
      <c r="AK113" s="53">
        <f>R113+AH113</f>
        <v>69</v>
      </c>
      <c r="AM113" s="53">
        <f>12-COUNTIF(E113:O113,"M")-COUNTIF(U113:AE113,"M")</f>
        <v>12</v>
      </c>
      <c r="AO113" s="53">
        <f>COUNTIF(E113:O113,"10")+COUNTIF(U113:AE113,"10")</f>
        <v>0</v>
      </c>
      <c r="AQ113" s="43"/>
      <c r="AR113" s="44">
        <f>AR111+AK113</f>
        <v>345</v>
      </c>
      <c r="AS113" s="45"/>
    </row>
    <row r="114" spans="1:45" ht="2.25" customHeight="1">
      <c r="A114" s="47"/>
      <c r="B114" s="56"/>
      <c r="C114" s="49"/>
      <c r="D114" s="38"/>
      <c r="E114" s="57"/>
      <c r="F114" s="38"/>
      <c r="G114" s="57"/>
      <c r="H114" s="38"/>
      <c r="I114" s="38"/>
      <c r="J114" s="38"/>
      <c r="K114" s="57"/>
      <c r="L114" s="38"/>
      <c r="M114" s="57"/>
      <c r="N114" s="38"/>
      <c r="O114" s="57"/>
      <c r="P114" s="38"/>
      <c r="Q114" s="47"/>
      <c r="R114" s="56"/>
      <c r="S114" s="49"/>
      <c r="T114" s="38"/>
      <c r="U114" s="57"/>
      <c r="V114" s="38"/>
      <c r="W114" s="57"/>
      <c r="X114" s="38"/>
      <c r="Y114" s="38"/>
      <c r="Z114" s="38"/>
      <c r="AA114" s="57"/>
      <c r="AB114" s="38"/>
      <c r="AC114" s="57"/>
      <c r="AD114" s="38"/>
      <c r="AE114" s="57"/>
      <c r="AF114" s="38"/>
      <c r="AG114" s="47"/>
      <c r="AH114" s="56"/>
      <c r="AI114" s="49"/>
      <c r="AJ114" s="38"/>
      <c r="AK114" s="57"/>
      <c r="AL114" s="38"/>
      <c r="AM114" s="57"/>
      <c r="AN114" s="38"/>
      <c r="AO114" s="57"/>
      <c r="AP114" s="38"/>
      <c r="AQ114" s="47"/>
      <c r="AR114" s="56"/>
      <c r="AS114" s="49"/>
    </row>
    <row r="115" spans="2:45" ht="2.25" customHeight="1">
      <c r="B115" s="55"/>
      <c r="E115" s="55"/>
      <c r="G115" s="55"/>
      <c r="K115" s="55"/>
      <c r="M115" s="55"/>
      <c r="O115" s="55"/>
      <c r="R115" s="55"/>
      <c r="U115" s="55"/>
      <c r="W115" s="55"/>
      <c r="AA115" s="55"/>
      <c r="AC115" s="55"/>
      <c r="AE115" s="55"/>
      <c r="AH115" s="55"/>
      <c r="AJ115" s="40"/>
      <c r="AK115" s="58"/>
      <c r="AL115" s="41"/>
      <c r="AM115" s="58"/>
      <c r="AN115" s="41"/>
      <c r="AO115" s="58"/>
      <c r="AP115" s="41"/>
      <c r="AQ115" s="40"/>
      <c r="AR115" s="58"/>
      <c r="AS115" s="42"/>
    </row>
    <row r="116" spans="2:45" ht="14.25">
      <c r="B116" s="60" t="s">
        <v>53</v>
      </c>
      <c r="E116" s="62"/>
      <c r="F116" s="63"/>
      <c r="G116" s="63"/>
      <c r="H116" s="63"/>
      <c r="I116" s="63"/>
      <c r="J116" s="63"/>
      <c r="K116" s="63"/>
      <c r="L116" s="63"/>
      <c r="M116" s="63"/>
      <c r="N116" s="63"/>
      <c r="O116" s="64"/>
      <c r="Q116" s="68" t="s">
        <v>143</v>
      </c>
      <c r="R116" s="69"/>
      <c r="S116" s="70"/>
      <c r="U116" s="62"/>
      <c r="V116" s="63"/>
      <c r="W116" s="63"/>
      <c r="X116" s="63"/>
      <c r="Y116" s="63"/>
      <c r="Z116" s="63"/>
      <c r="AA116" s="63"/>
      <c r="AB116" s="63"/>
      <c r="AC116" s="63"/>
      <c r="AD116" s="63"/>
      <c r="AE116" s="64"/>
      <c r="AJ116" s="43"/>
      <c r="AK116" s="44">
        <f>SUM(AK105:AK113)</f>
        <v>345</v>
      </c>
      <c r="AL116" s="46"/>
      <c r="AM116" s="44">
        <f>SUM(AM105:AM113)</f>
        <v>60</v>
      </c>
      <c r="AN116" s="46"/>
      <c r="AO116" s="44">
        <f>SUM(AO105:AO113)</f>
        <v>2</v>
      </c>
      <c r="AP116" s="46"/>
      <c r="AQ116" s="43"/>
      <c r="AR116" s="44">
        <f>AK116</f>
        <v>345</v>
      </c>
      <c r="AS116" s="45"/>
    </row>
    <row r="117" spans="2:45" ht="2.25" customHeight="1">
      <c r="B117" s="61"/>
      <c r="E117" s="65"/>
      <c r="F117" s="66"/>
      <c r="G117" s="66"/>
      <c r="H117" s="66"/>
      <c r="I117" s="66"/>
      <c r="J117" s="66"/>
      <c r="K117" s="66"/>
      <c r="L117" s="66"/>
      <c r="M117" s="66"/>
      <c r="N117" s="66"/>
      <c r="O117" s="67"/>
      <c r="Q117" s="71"/>
      <c r="R117" s="72"/>
      <c r="S117" s="73"/>
      <c r="U117" s="65"/>
      <c r="V117" s="66"/>
      <c r="W117" s="66"/>
      <c r="X117" s="66"/>
      <c r="Y117" s="66"/>
      <c r="Z117" s="66"/>
      <c r="AA117" s="66"/>
      <c r="AB117" s="66"/>
      <c r="AC117" s="66"/>
      <c r="AD117" s="66"/>
      <c r="AE117" s="67"/>
      <c r="AJ117" s="47"/>
      <c r="AK117" s="48"/>
      <c r="AL117" s="48"/>
      <c r="AM117" s="48"/>
      <c r="AN117" s="48"/>
      <c r="AO117" s="48"/>
      <c r="AP117" s="48"/>
      <c r="AQ117" s="47"/>
      <c r="AR117" s="48"/>
      <c r="AS117" s="49"/>
    </row>
    <row r="119" spans="1:45" ht="2.25" customHeight="1">
      <c r="A119" s="32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4"/>
    </row>
    <row r="120" spans="1:45" ht="14.25">
      <c r="A120" s="35"/>
      <c r="B120" s="74" t="s">
        <v>98</v>
      </c>
      <c r="C120" s="75"/>
      <c r="D120" s="75"/>
      <c r="E120" s="75"/>
      <c r="F120" s="75"/>
      <c r="G120" s="76"/>
      <c r="I120" s="74" t="str">
        <f>INDEX(Scores!$G:$G,MATCH(AM120,Scores!$BH:$BH,0),1)&amp;" "&amp;INDEX(Scores!$I:$I,MATCH(AM120,Scores!$BH:$BH,0),1)</f>
        <v>Jeff Thomas</v>
      </c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6"/>
      <c r="AE120" s="74" t="s">
        <v>51</v>
      </c>
      <c r="AF120" s="75"/>
      <c r="AG120" s="75"/>
      <c r="AH120" s="75"/>
      <c r="AI120" s="75"/>
      <c r="AJ120" s="75"/>
      <c r="AK120" s="76"/>
      <c r="AM120" s="74" t="s">
        <v>71</v>
      </c>
      <c r="AN120" s="75"/>
      <c r="AO120" s="75"/>
      <c r="AP120" s="75"/>
      <c r="AQ120" s="75"/>
      <c r="AR120" s="76"/>
      <c r="AS120" s="36"/>
    </row>
    <row r="121" spans="1:45" ht="2.25" customHeight="1">
      <c r="A121" s="35"/>
      <c r="AS121" s="36"/>
    </row>
    <row r="122" spans="1:45" ht="14.25">
      <c r="A122" s="35"/>
      <c r="B122" s="74" t="s">
        <v>54</v>
      </c>
      <c r="C122" s="75"/>
      <c r="D122" s="75"/>
      <c r="E122" s="75"/>
      <c r="F122" s="75"/>
      <c r="G122" s="76"/>
      <c r="I122" s="74" t="s">
        <v>126</v>
      </c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6"/>
      <c r="AE122" s="74" t="s">
        <v>138</v>
      </c>
      <c r="AF122" s="75"/>
      <c r="AG122" s="75"/>
      <c r="AH122" s="75"/>
      <c r="AI122" s="75"/>
      <c r="AJ122" s="75"/>
      <c r="AK122" s="76"/>
      <c r="AM122" s="74" t="s">
        <v>140</v>
      </c>
      <c r="AN122" s="75"/>
      <c r="AO122" s="75"/>
      <c r="AP122" s="75"/>
      <c r="AQ122" s="75"/>
      <c r="AR122" s="76"/>
      <c r="AS122" s="36"/>
    </row>
    <row r="123" spans="1:46" ht="2.25" customHeight="1">
      <c r="A123" s="37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9"/>
      <c r="AT123" s="30"/>
    </row>
    <row r="124" spans="1:45" ht="2.25" customHeight="1">
      <c r="A124" s="40"/>
      <c r="B124" s="41"/>
      <c r="C124" s="42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0"/>
      <c r="R124" s="41"/>
      <c r="S124" s="42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0"/>
      <c r="AH124" s="41"/>
      <c r="AI124" s="42"/>
      <c r="AJ124" s="41"/>
      <c r="AK124" s="41"/>
      <c r="AL124" s="41"/>
      <c r="AM124" s="41"/>
      <c r="AN124" s="41"/>
      <c r="AO124" s="41"/>
      <c r="AP124" s="41"/>
      <c r="AQ124" s="40"/>
      <c r="AR124" s="41"/>
      <c r="AS124" s="42"/>
    </row>
    <row r="125" spans="1:45" ht="14.25">
      <c r="A125" s="43"/>
      <c r="B125" s="44" t="s">
        <v>134</v>
      </c>
      <c r="C125" s="45"/>
      <c r="D125" s="46"/>
      <c r="E125" s="44">
        <v>1</v>
      </c>
      <c r="F125" s="46"/>
      <c r="G125" s="44">
        <v>2</v>
      </c>
      <c r="H125" s="46"/>
      <c r="I125" s="44">
        <v>3</v>
      </c>
      <c r="J125" s="46"/>
      <c r="K125" s="44">
        <v>4</v>
      </c>
      <c r="L125" s="46"/>
      <c r="M125" s="44">
        <v>5</v>
      </c>
      <c r="N125" s="46"/>
      <c r="O125" s="44">
        <v>6</v>
      </c>
      <c r="P125" s="46"/>
      <c r="Q125" s="43"/>
      <c r="R125" s="44" t="s">
        <v>135</v>
      </c>
      <c r="S125" s="45"/>
      <c r="T125" s="46"/>
      <c r="U125" s="44">
        <v>1</v>
      </c>
      <c r="V125" s="46"/>
      <c r="W125" s="44">
        <v>2</v>
      </c>
      <c r="X125" s="46"/>
      <c r="Y125" s="44">
        <v>3</v>
      </c>
      <c r="Z125" s="46"/>
      <c r="AA125" s="44">
        <v>4</v>
      </c>
      <c r="AB125" s="46"/>
      <c r="AC125" s="44">
        <v>5</v>
      </c>
      <c r="AD125" s="46"/>
      <c r="AE125" s="44">
        <v>6</v>
      </c>
      <c r="AF125" s="46"/>
      <c r="AG125" s="43"/>
      <c r="AH125" s="44" t="s">
        <v>135</v>
      </c>
      <c r="AI125" s="45"/>
      <c r="AJ125" s="46"/>
      <c r="AK125" s="44" t="s">
        <v>136</v>
      </c>
      <c r="AL125" s="46"/>
      <c r="AM125" s="44" t="s">
        <v>57</v>
      </c>
      <c r="AN125" s="46"/>
      <c r="AO125" s="44" t="s">
        <v>2</v>
      </c>
      <c r="AP125" s="46"/>
      <c r="AQ125" s="43"/>
      <c r="AR125" s="44" t="s">
        <v>137</v>
      </c>
      <c r="AS125" s="45"/>
    </row>
    <row r="126" spans="1:45" ht="2.25" customHeight="1">
      <c r="A126" s="47"/>
      <c r="B126" s="48"/>
      <c r="C126" s="49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7"/>
      <c r="R126" s="48"/>
      <c r="S126" s="49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7"/>
      <c r="AH126" s="48"/>
      <c r="AI126" s="49"/>
      <c r="AJ126" s="48"/>
      <c r="AK126" s="48"/>
      <c r="AL126" s="48"/>
      <c r="AM126" s="48"/>
      <c r="AN126" s="48"/>
      <c r="AO126" s="48"/>
      <c r="AP126" s="48"/>
      <c r="AQ126" s="47"/>
      <c r="AR126" s="48"/>
      <c r="AS126" s="49"/>
    </row>
    <row r="127" spans="1:45" ht="2.25" customHeight="1">
      <c r="A127" s="43"/>
      <c r="B127" s="50"/>
      <c r="C127" s="51"/>
      <c r="D127" s="52"/>
      <c r="E127" s="52"/>
      <c r="F127" s="52"/>
      <c r="G127" s="52"/>
      <c r="Q127" s="43"/>
      <c r="R127" s="46"/>
      <c r="S127" s="45"/>
      <c r="AG127" s="43"/>
      <c r="AH127" s="46"/>
      <c r="AI127" s="45"/>
      <c r="AQ127" s="43"/>
      <c r="AR127" s="50"/>
      <c r="AS127" s="45"/>
    </row>
    <row r="128" spans="1:45" ht="14.25">
      <c r="A128" s="43"/>
      <c r="B128" s="44">
        <v>1</v>
      </c>
      <c r="C128" s="45"/>
      <c r="E128" s="53">
        <v>7</v>
      </c>
      <c r="G128" s="53">
        <v>4</v>
      </c>
      <c r="I128" s="53">
        <v>3</v>
      </c>
      <c r="K128" s="53">
        <v>5</v>
      </c>
      <c r="M128" s="53">
        <v>5</v>
      </c>
      <c r="O128" s="53">
        <v>5</v>
      </c>
      <c r="Q128" s="43"/>
      <c r="R128" s="44">
        <f>SUM(E128:O128)</f>
        <v>29</v>
      </c>
      <c r="S128" s="45"/>
      <c r="U128" s="53">
        <v>9</v>
      </c>
      <c r="W128" s="53">
        <v>7</v>
      </c>
      <c r="Y128" s="53">
        <v>4</v>
      </c>
      <c r="AA128" s="53">
        <v>8</v>
      </c>
      <c r="AC128" s="53">
        <v>7</v>
      </c>
      <c r="AE128" s="53">
        <v>6</v>
      </c>
      <c r="AG128" s="43"/>
      <c r="AH128" s="44">
        <f>SUM(U128:AE128)</f>
        <v>41</v>
      </c>
      <c r="AI128" s="45"/>
      <c r="AK128" s="53">
        <f>R128+AH128</f>
        <v>70</v>
      </c>
      <c r="AM128" s="53">
        <f>12-COUNTIF(E128:O128,"M")-COUNTIF(U128:AE128,"M")</f>
        <v>12</v>
      </c>
      <c r="AO128" s="53">
        <f>COUNTIF(E128:O128,"10")+COUNTIF(U128:AE128,"10")</f>
        <v>0</v>
      </c>
      <c r="AQ128" s="43"/>
      <c r="AR128" s="44">
        <f>AK128</f>
        <v>70</v>
      </c>
      <c r="AS128" s="45"/>
    </row>
    <row r="129" spans="1:45" ht="2.25" customHeight="1">
      <c r="A129" s="43"/>
      <c r="B129" s="50"/>
      <c r="C129" s="45"/>
      <c r="E129" s="52"/>
      <c r="G129" s="52"/>
      <c r="K129" s="52"/>
      <c r="M129" s="52"/>
      <c r="O129" s="52"/>
      <c r="Q129" s="43"/>
      <c r="R129" s="50"/>
      <c r="S129" s="45"/>
      <c r="U129" s="52"/>
      <c r="W129" s="52"/>
      <c r="AA129" s="52"/>
      <c r="AC129" s="52"/>
      <c r="AE129" s="52"/>
      <c r="AG129" s="43"/>
      <c r="AH129" s="50"/>
      <c r="AI129" s="45"/>
      <c r="AK129" s="52"/>
      <c r="AM129" s="52"/>
      <c r="AO129" s="52"/>
      <c r="AQ129" s="43"/>
      <c r="AR129" s="50"/>
      <c r="AS129" s="45"/>
    </row>
    <row r="130" spans="1:45" ht="14.25">
      <c r="A130" s="43"/>
      <c r="B130" s="44">
        <v>2</v>
      </c>
      <c r="C130" s="45"/>
      <c r="E130" s="53">
        <v>8</v>
      </c>
      <c r="G130" s="53">
        <v>6</v>
      </c>
      <c r="I130" s="53">
        <v>4</v>
      </c>
      <c r="K130" s="53">
        <v>9</v>
      </c>
      <c r="M130" s="53">
        <v>7</v>
      </c>
      <c r="O130" s="53">
        <v>6</v>
      </c>
      <c r="Q130" s="43"/>
      <c r="R130" s="44">
        <f>SUM(E130:O130)</f>
        <v>40</v>
      </c>
      <c r="S130" s="45"/>
      <c r="U130" s="53">
        <v>9</v>
      </c>
      <c r="W130" s="53">
        <v>7</v>
      </c>
      <c r="Y130" s="53">
        <v>6</v>
      </c>
      <c r="AA130" s="53">
        <v>9</v>
      </c>
      <c r="AC130" s="53">
        <v>5</v>
      </c>
      <c r="AE130" s="53">
        <v>5</v>
      </c>
      <c r="AG130" s="43"/>
      <c r="AH130" s="44">
        <f>SUM(U130:AE130)</f>
        <v>41</v>
      </c>
      <c r="AI130" s="45"/>
      <c r="AK130" s="53">
        <f>R130+AH130</f>
        <v>81</v>
      </c>
      <c r="AM130" s="53">
        <f>12-COUNTIF(E130:O130,"M")-COUNTIF(U130:AE130,"M")</f>
        <v>12</v>
      </c>
      <c r="AO130" s="53">
        <f>COUNTIF(E130:O130,"10")+COUNTIF(U130:AE130,"10")</f>
        <v>0</v>
      </c>
      <c r="AQ130" s="43"/>
      <c r="AR130" s="44">
        <f>AR128+AK130</f>
        <v>151</v>
      </c>
      <c r="AS130" s="45"/>
    </row>
    <row r="131" spans="1:45" ht="2.25" customHeight="1">
      <c r="A131" s="43"/>
      <c r="B131" s="46"/>
      <c r="C131" s="45"/>
      <c r="Q131" s="43"/>
      <c r="R131" s="46"/>
      <c r="S131" s="45"/>
      <c r="AG131" s="43"/>
      <c r="AH131" s="46"/>
      <c r="AI131" s="45"/>
      <c r="AQ131" s="43"/>
      <c r="AR131" s="46"/>
      <c r="AS131" s="45"/>
    </row>
    <row r="132" spans="1:45" ht="14.25">
      <c r="A132" s="43"/>
      <c r="B132" s="44">
        <v>3</v>
      </c>
      <c r="C132" s="45"/>
      <c r="E132" s="53">
        <v>8</v>
      </c>
      <c r="G132" s="53">
        <v>7</v>
      </c>
      <c r="I132" s="53">
        <v>5</v>
      </c>
      <c r="K132" s="53">
        <v>10</v>
      </c>
      <c r="M132" s="53">
        <v>8</v>
      </c>
      <c r="O132" s="53">
        <v>6</v>
      </c>
      <c r="Q132" s="43"/>
      <c r="R132" s="44">
        <f>SUM(E132:O132)</f>
        <v>44</v>
      </c>
      <c r="S132" s="45"/>
      <c r="U132" s="53">
        <v>9</v>
      </c>
      <c r="W132" s="53">
        <v>8</v>
      </c>
      <c r="Y132" s="53">
        <v>7</v>
      </c>
      <c r="AA132" s="53">
        <v>10</v>
      </c>
      <c r="AC132" s="53">
        <v>9</v>
      </c>
      <c r="AE132" s="53">
        <v>6</v>
      </c>
      <c r="AG132" s="43"/>
      <c r="AH132" s="44">
        <f>SUM(U132:AE132)</f>
        <v>49</v>
      </c>
      <c r="AI132" s="45"/>
      <c r="AK132" s="53">
        <f>R132+AH132</f>
        <v>93</v>
      </c>
      <c r="AM132" s="53">
        <f>12-COUNTIF(E132:O132,"M")-COUNTIF(U132:AE132,"M")</f>
        <v>12</v>
      </c>
      <c r="AO132" s="53">
        <f>COUNTIF(E132:O132,"10")+COUNTIF(U132:AE132,"10")</f>
        <v>2</v>
      </c>
      <c r="AQ132" s="43"/>
      <c r="AR132" s="44">
        <f>AR130+AK132</f>
        <v>244</v>
      </c>
      <c r="AS132" s="45"/>
    </row>
    <row r="133" spans="1:45" ht="2.25" customHeight="1">
      <c r="A133" s="43"/>
      <c r="B133" s="54"/>
      <c r="C133" s="45"/>
      <c r="E133" s="55"/>
      <c r="G133" s="55"/>
      <c r="K133" s="55"/>
      <c r="M133" s="55"/>
      <c r="O133" s="55"/>
      <c r="Q133" s="43"/>
      <c r="R133" s="54"/>
      <c r="S133" s="45"/>
      <c r="U133" s="55"/>
      <c r="W133" s="55"/>
      <c r="AA133" s="55"/>
      <c r="AC133" s="55"/>
      <c r="AE133" s="55"/>
      <c r="AG133" s="43"/>
      <c r="AH133" s="54"/>
      <c r="AI133" s="45"/>
      <c r="AK133" s="55"/>
      <c r="AM133" s="55"/>
      <c r="AO133" s="55"/>
      <c r="AQ133" s="43"/>
      <c r="AR133" s="54"/>
      <c r="AS133" s="45"/>
    </row>
    <row r="134" spans="1:45" ht="14.25">
      <c r="A134" s="43"/>
      <c r="B134" s="44">
        <v>4</v>
      </c>
      <c r="C134" s="45"/>
      <c r="E134" s="53">
        <v>10</v>
      </c>
      <c r="G134" s="53">
        <v>7</v>
      </c>
      <c r="I134" s="53">
        <v>6</v>
      </c>
      <c r="K134" s="53">
        <v>8</v>
      </c>
      <c r="M134" s="53">
        <v>7</v>
      </c>
      <c r="O134" s="53">
        <v>7</v>
      </c>
      <c r="Q134" s="43"/>
      <c r="R134" s="44">
        <f>SUM(E134:O134)</f>
        <v>45</v>
      </c>
      <c r="S134" s="45"/>
      <c r="U134" s="53">
        <v>8</v>
      </c>
      <c r="W134" s="53">
        <v>7</v>
      </c>
      <c r="Y134" s="53">
        <v>7</v>
      </c>
      <c r="AA134" s="53">
        <v>9</v>
      </c>
      <c r="AC134" s="53">
        <v>6</v>
      </c>
      <c r="AE134" s="53">
        <v>5</v>
      </c>
      <c r="AG134" s="43"/>
      <c r="AH134" s="44">
        <f>SUM(U134:AE134)</f>
        <v>42</v>
      </c>
      <c r="AI134" s="45"/>
      <c r="AK134" s="53">
        <f>R134+AH134</f>
        <v>87</v>
      </c>
      <c r="AM134" s="53">
        <f>12-COUNTIF(E134:O134,"M")-COUNTIF(U134:AE134,"M")</f>
        <v>12</v>
      </c>
      <c r="AO134" s="53">
        <f>COUNTIF(E134:O134,"10")+COUNTIF(U134:AE134,"10")</f>
        <v>1</v>
      </c>
      <c r="AQ134" s="43"/>
      <c r="AR134" s="44">
        <f>AR132+AK134</f>
        <v>331</v>
      </c>
      <c r="AS134" s="45"/>
    </row>
    <row r="135" spans="1:45" ht="2.25" customHeight="1">
      <c r="A135" s="43"/>
      <c r="B135" s="54"/>
      <c r="C135" s="45"/>
      <c r="E135" s="55"/>
      <c r="G135" s="55"/>
      <c r="K135" s="55"/>
      <c r="M135" s="55"/>
      <c r="O135" s="55"/>
      <c r="Q135" s="43"/>
      <c r="R135" s="54"/>
      <c r="S135" s="45"/>
      <c r="U135" s="55"/>
      <c r="W135" s="55"/>
      <c r="AA135" s="55"/>
      <c r="AC135" s="55"/>
      <c r="AE135" s="55"/>
      <c r="AG135" s="43"/>
      <c r="AH135" s="54"/>
      <c r="AI135" s="45"/>
      <c r="AK135" s="55"/>
      <c r="AM135" s="55"/>
      <c r="AO135" s="55"/>
      <c r="AQ135" s="43"/>
      <c r="AR135" s="54"/>
      <c r="AS135" s="45"/>
    </row>
    <row r="136" spans="1:45" ht="14.25">
      <c r="A136" s="43"/>
      <c r="B136" s="44">
        <v>5</v>
      </c>
      <c r="C136" s="45"/>
      <c r="E136" s="53">
        <v>8</v>
      </c>
      <c r="G136" s="53">
        <v>7</v>
      </c>
      <c r="I136" s="53">
        <v>4</v>
      </c>
      <c r="K136" s="53">
        <v>10</v>
      </c>
      <c r="M136" s="53">
        <v>7</v>
      </c>
      <c r="O136" s="53">
        <v>5</v>
      </c>
      <c r="Q136" s="43"/>
      <c r="R136" s="44">
        <f>SUM(E136:O136)</f>
        <v>41</v>
      </c>
      <c r="S136" s="45"/>
      <c r="U136" s="53">
        <v>8</v>
      </c>
      <c r="W136" s="53">
        <v>8</v>
      </c>
      <c r="Y136" s="53">
        <v>7</v>
      </c>
      <c r="AA136" s="53">
        <v>10</v>
      </c>
      <c r="AC136" s="53">
        <v>7</v>
      </c>
      <c r="AE136" s="53">
        <v>3</v>
      </c>
      <c r="AG136" s="43"/>
      <c r="AH136" s="44">
        <f>SUM(U136:AE136)</f>
        <v>43</v>
      </c>
      <c r="AI136" s="45"/>
      <c r="AK136" s="53">
        <f>R136+AH136</f>
        <v>84</v>
      </c>
      <c r="AM136" s="53">
        <f>12-COUNTIF(E136:O136,"M")-COUNTIF(U136:AE136,"M")</f>
        <v>12</v>
      </c>
      <c r="AO136" s="53">
        <f>COUNTIF(E136:O136,"10")+COUNTIF(U136:AE136,"10")</f>
        <v>2</v>
      </c>
      <c r="AQ136" s="43"/>
      <c r="AR136" s="44">
        <f>AR134+AK136</f>
        <v>415</v>
      </c>
      <c r="AS136" s="45"/>
    </row>
    <row r="137" spans="1:45" ht="2.25" customHeight="1">
      <c r="A137" s="47"/>
      <c r="B137" s="56"/>
      <c r="C137" s="49"/>
      <c r="D137" s="38"/>
      <c r="E137" s="57"/>
      <c r="F137" s="38"/>
      <c r="G137" s="57"/>
      <c r="H137" s="38"/>
      <c r="I137" s="38"/>
      <c r="J137" s="38"/>
      <c r="K137" s="57"/>
      <c r="L137" s="38"/>
      <c r="M137" s="57"/>
      <c r="N137" s="38"/>
      <c r="O137" s="57"/>
      <c r="P137" s="38"/>
      <c r="Q137" s="47"/>
      <c r="R137" s="56"/>
      <c r="S137" s="49"/>
      <c r="T137" s="38"/>
      <c r="U137" s="57"/>
      <c r="V137" s="38"/>
      <c r="W137" s="57"/>
      <c r="X137" s="38"/>
      <c r="Y137" s="38"/>
      <c r="Z137" s="38"/>
      <c r="AA137" s="57"/>
      <c r="AB137" s="38"/>
      <c r="AC137" s="57"/>
      <c r="AD137" s="38"/>
      <c r="AE137" s="57"/>
      <c r="AF137" s="38"/>
      <c r="AG137" s="47"/>
      <c r="AH137" s="56"/>
      <c r="AI137" s="49"/>
      <c r="AJ137" s="38"/>
      <c r="AK137" s="57"/>
      <c r="AL137" s="38"/>
      <c r="AM137" s="57"/>
      <c r="AN137" s="38"/>
      <c r="AO137" s="57"/>
      <c r="AP137" s="38"/>
      <c r="AQ137" s="47"/>
      <c r="AR137" s="56"/>
      <c r="AS137" s="49"/>
    </row>
    <row r="138" spans="2:45" ht="2.25" customHeight="1">
      <c r="B138" s="55"/>
      <c r="E138" s="55"/>
      <c r="G138" s="55"/>
      <c r="K138" s="55"/>
      <c r="M138" s="55"/>
      <c r="O138" s="55"/>
      <c r="R138" s="55"/>
      <c r="U138" s="55"/>
      <c r="W138" s="55"/>
      <c r="AA138" s="55"/>
      <c r="AC138" s="55"/>
      <c r="AE138" s="55"/>
      <c r="AH138" s="55"/>
      <c r="AJ138" s="40"/>
      <c r="AK138" s="58"/>
      <c r="AL138" s="41"/>
      <c r="AM138" s="58"/>
      <c r="AN138" s="41"/>
      <c r="AO138" s="58"/>
      <c r="AP138" s="41"/>
      <c r="AQ138" s="40"/>
      <c r="AR138" s="58"/>
      <c r="AS138" s="42"/>
    </row>
    <row r="139" spans="2:45" ht="14.25">
      <c r="B139" s="60" t="s">
        <v>53</v>
      </c>
      <c r="E139" s="62"/>
      <c r="F139" s="63"/>
      <c r="G139" s="63"/>
      <c r="H139" s="63"/>
      <c r="I139" s="63"/>
      <c r="J139" s="63"/>
      <c r="K139" s="63"/>
      <c r="L139" s="63"/>
      <c r="M139" s="63"/>
      <c r="N139" s="63"/>
      <c r="O139" s="64"/>
      <c r="Q139" s="68" t="s">
        <v>143</v>
      </c>
      <c r="R139" s="69"/>
      <c r="S139" s="70"/>
      <c r="U139" s="62"/>
      <c r="V139" s="63"/>
      <c r="W139" s="63"/>
      <c r="X139" s="63"/>
      <c r="Y139" s="63"/>
      <c r="Z139" s="63"/>
      <c r="AA139" s="63"/>
      <c r="AB139" s="63"/>
      <c r="AC139" s="63"/>
      <c r="AD139" s="63"/>
      <c r="AE139" s="64"/>
      <c r="AJ139" s="43"/>
      <c r="AK139" s="44">
        <f>SUM(AK128:AK136)</f>
        <v>415</v>
      </c>
      <c r="AL139" s="46"/>
      <c r="AM139" s="44">
        <f>SUM(AM128:AM136)</f>
        <v>60</v>
      </c>
      <c r="AN139" s="46"/>
      <c r="AO139" s="44">
        <f>SUM(AO128:AO136)</f>
        <v>5</v>
      </c>
      <c r="AP139" s="46"/>
      <c r="AQ139" s="43"/>
      <c r="AR139" s="44">
        <f>AK139</f>
        <v>415</v>
      </c>
      <c r="AS139" s="45"/>
    </row>
    <row r="140" spans="2:45" ht="2.25" customHeight="1">
      <c r="B140" s="61"/>
      <c r="E140" s="65"/>
      <c r="F140" s="66"/>
      <c r="G140" s="66"/>
      <c r="H140" s="66"/>
      <c r="I140" s="66"/>
      <c r="J140" s="66"/>
      <c r="K140" s="66"/>
      <c r="L140" s="66"/>
      <c r="M140" s="66"/>
      <c r="N140" s="66"/>
      <c r="O140" s="67"/>
      <c r="Q140" s="71"/>
      <c r="R140" s="72"/>
      <c r="S140" s="73"/>
      <c r="U140" s="65"/>
      <c r="V140" s="66"/>
      <c r="W140" s="66"/>
      <c r="X140" s="66"/>
      <c r="Y140" s="66"/>
      <c r="Z140" s="66"/>
      <c r="AA140" s="66"/>
      <c r="AB140" s="66"/>
      <c r="AC140" s="66"/>
      <c r="AD140" s="66"/>
      <c r="AE140" s="67"/>
      <c r="AJ140" s="47"/>
      <c r="AK140" s="48"/>
      <c r="AL140" s="48"/>
      <c r="AM140" s="48"/>
      <c r="AN140" s="48"/>
      <c r="AO140" s="48"/>
      <c r="AP140" s="48"/>
      <c r="AQ140" s="47"/>
      <c r="AR140" s="48"/>
      <c r="AS140" s="49"/>
    </row>
    <row r="142" spans="1:45" ht="2.25" customHeight="1">
      <c r="A142" s="32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4"/>
    </row>
    <row r="143" spans="1:45" ht="14.25">
      <c r="A143" s="35"/>
      <c r="B143" s="74" t="s">
        <v>98</v>
      </c>
      <c r="C143" s="75"/>
      <c r="D143" s="75"/>
      <c r="E143" s="75"/>
      <c r="F143" s="75"/>
      <c r="G143" s="76"/>
      <c r="I143" s="74" t="str">
        <f>INDEX(Scores!$G:$G,MATCH(AM143,Scores!$BH:$BH,0),1)&amp;" "&amp;INDEX(Scores!$I:$I,MATCH(AM143,Scores!$BH:$BH,0),1)</f>
        <v>Jamie Hopley</v>
      </c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6"/>
      <c r="AE143" s="74" t="s">
        <v>51</v>
      </c>
      <c r="AF143" s="75"/>
      <c r="AG143" s="75"/>
      <c r="AH143" s="75"/>
      <c r="AI143" s="75"/>
      <c r="AJ143" s="75"/>
      <c r="AK143" s="76"/>
      <c r="AM143" s="74" t="s">
        <v>72</v>
      </c>
      <c r="AN143" s="75"/>
      <c r="AO143" s="75"/>
      <c r="AP143" s="75"/>
      <c r="AQ143" s="75"/>
      <c r="AR143" s="76"/>
      <c r="AS143" s="36"/>
    </row>
    <row r="144" spans="1:45" ht="2.25" customHeight="1">
      <c r="A144" s="35"/>
      <c r="AS144" s="36"/>
    </row>
    <row r="145" spans="1:45" ht="14.25">
      <c r="A145" s="35"/>
      <c r="B145" s="74" t="s">
        <v>54</v>
      </c>
      <c r="C145" s="75"/>
      <c r="D145" s="75"/>
      <c r="E145" s="75"/>
      <c r="F145" s="75"/>
      <c r="G145" s="76"/>
      <c r="I145" s="74" t="s">
        <v>125</v>
      </c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6"/>
      <c r="AE145" s="74" t="s">
        <v>138</v>
      </c>
      <c r="AF145" s="75"/>
      <c r="AG145" s="75"/>
      <c r="AH145" s="75"/>
      <c r="AI145" s="75"/>
      <c r="AJ145" s="75"/>
      <c r="AK145" s="76"/>
      <c r="AM145" s="74" t="s">
        <v>139</v>
      </c>
      <c r="AN145" s="75"/>
      <c r="AO145" s="75"/>
      <c r="AP145" s="75"/>
      <c r="AQ145" s="75"/>
      <c r="AR145" s="76"/>
      <c r="AS145" s="36"/>
    </row>
    <row r="146" spans="1:46" ht="2.25" customHeight="1">
      <c r="A146" s="37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9"/>
      <c r="AT146" s="30"/>
    </row>
    <row r="147" spans="1:45" ht="2.25" customHeight="1">
      <c r="A147" s="40"/>
      <c r="B147" s="41"/>
      <c r="C147" s="42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0"/>
      <c r="R147" s="41"/>
      <c r="S147" s="42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0"/>
      <c r="AH147" s="41"/>
      <c r="AI147" s="42"/>
      <c r="AJ147" s="41"/>
      <c r="AK147" s="41"/>
      <c r="AL147" s="41"/>
      <c r="AM147" s="41"/>
      <c r="AN147" s="41"/>
      <c r="AO147" s="41"/>
      <c r="AP147" s="41"/>
      <c r="AQ147" s="40"/>
      <c r="AR147" s="41"/>
      <c r="AS147" s="42"/>
    </row>
    <row r="148" spans="1:45" ht="14.25">
      <c r="A148" s="43"/>
      <c r="B148" s="44" t="s">
        <v>134</v>
      </c>
      <c r="C148" s="45"/>
      <c r="D148" s="46"/>
      <c r="E148" s="44">
        <v>1</v>
      </c>
      <c r="F148" s="46"/>
      <c r="G148" s="44">
        <v>2</v>
      </c>
      <c r="H148" s="46"/>
      <c r="I148" s="44">
        <v>3</v>
      </c>
      <c r="J148" s="46"/>
      <c r="K148" s="44">
        <v>4</v>
      </c>
      <c r="L148" s="46"/>
      <c r="M148" s="44">
        <v>5</v>
      </c>
      <c r="N148" s="46"/>
      <c r="O148" s="44">
        <v>6</v>
      </c>
      <c r="P148" s="46"/>
      <c r="Q148" s="43"/>
      <c r="R148" s="44" t="s">
        <v>135</v>
      </c>
      <c r="S148" s="45"/>
      <c r="T148" s="46"/>
      <c r="U148" s="44">
        <v>1</v>
      </c>
      <c r="V148" s="46"/>
      <c r="W148" s="44">
        <v>2</v>
      </c>
      <c r="X148" s="46"/>
      <c r="Y148" s="44">
        <v>3</v>
      </c>
      <c r="Z148" s="46"/>
      <c r="AA148" s="44">
        <v>4</v>
      </c>
      <c r="AB148" s="46"/>
      <c r="AC148" s="44">
        <v>5</v>
      </c>
      <c r="AD148" s="46"/>
      <c r="AE148" s="44">
        <v>6</v>
      </c>
      <c r="AF148" s="46"/>
      <c r="AG148" s="43"/>
      <c r="AH148" s="44" t="s">
        <v>135</v>
      </c>
      <c r="AI148" s="45"/>
      <c r="AJ148" s="46"/>
      <c r="AK148" s="44" t="s">
        <v>136</v>
      </c>
      <c r="AL148" s="46"/>
      <c r="AM148" s="44" t="s">
        <v>57</v>
      </c>
      <c r="AN148" s="46"/>
      <c r="AO148" s="44" t="s">
        <v>2</v>
      </c>
      <c r="AP148" s="46"/>
      <c r="AQ148" s="43"/>
      <c r="AR148" s="44" t="s">
        <v>137</v>
      </c>
      <c r="AS148" s="45"/>
    </row>
    <row r="149" spans="1:45" ht="2.25" customHeight="1">
      <c r="A149" s="47"/>
      <c r="B149" s="48"/>
      <c r="C149" s="49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7"/>
      <c r="R149" s="48"/>
      <c r="S149" s="49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7"/>
      <c r="AH149" s="48"/>
      <c r="AI149" s="49"/>
      <c r="AJ149" s="48"/>
      <c r="AK149" s="48"/>
      <c r="AL149" s="48"/>
      <c r="AM149" s="48"/>
      <c r="AN149" s="48"/>
      <c r="AO149" s="48"/>
      <c r="AP149" s="48"/>
      <c r="AQ149" s="47"/>
      <c r="AR149" s="48"/>
      <c r="AS149" s="49"/>
    </row>
    <row r="150" spans="1:45" ht="2.25" customHeight="1">
      <c r="A150" s="43"/>
      <c r="B150" s="50"/>
      <c r="C150" s="51"/>
      <c r="D150" s="52"/>
      <c r="E150" s="52"/>
      <c r="F150" s="52"/>
      <c r="G150" s="52"/>
      <c r="Q150" s="43"/>
      <c r="R150" s="46"/>
      <c r="S150" s="45"/>
      <c r="AG150" s="43"/>
      <c r="AH150" s="46"/>
      <c r="AI150" s="45"/>
      <c r="AQ150" s="43"/>
      <c r="AR150" s="50"/>
      <c r="AS150" s="45"/>
    </row>
    <row r="151" spans="1:45" ht="14.25">
      <c r="A151" s="43"/>
      <c r="B151" s="44">
        <v>1</v>
      </c>
      <c r="C151" s="45"/>
      <c r="E151" s="53">
        <v>10</v>
      </c>
      <c r="G151" s="53">
        <v>9</v>
      </c>
      <c r="I151" s="53">
        <v>7</v>
      </c>
      <c r="K151" s="53">
        <v>9</v>
      </c>
      <c r="M151" s="53">
        <v>9</v>
      </c>
      <c r="O151" s="53">
        <v>7</v>
      </c>
      <c r="Q151" s="43"/>
      <c r="R151" s="44">
        <f>SUM(E151:O151)</f>
        <v>51</v>
      </c>
      <c r="S151" s="45"/>
      <c r="U151" s="53">
        <v>10</v>
      </c>
      <c r="W151" s="53">
        <v>10</v>
      </c>
      <c r="Y151" s="53">
        <v>9</v>
      </c>
      <c r="AA151" s="53">
        <v>10</v>
      </c>
      <c r="AC151" s="53">
        <v>9</v>
      </c>
      <c r="AE151" s="53">
        <v>7</v>
      </c>
      <c r="AG151" s="43"/>
      <c r="AH151" s="44">
        <f>SUM(U151:AE151)</f>
        <v>55</v>
      </c>
      <c r="AI151" s="45"/>
      <c r="AK151" s="53">
        <f>R151+AH151</f>
        <v>106</v>
      </c>
      <c r="AM151" s="53">
        <f>12-COUNTIF(E151:O151,"M")-COUNTIF(U151:AE151,"M")</f>
        <v>12</v>
      </c>
      <c r="AO151" s="53">
        <f>COUNTIF(E151:O151,"10")+COUNTIF(U151:AE151,"10")</f>
        <v>4</v>
      </c>
      <c r="AQ151" s="43"/>
      <c r="AR151" s="44">
        <f>AK151</f>
        <v>106</v>
      </c>
      <c r="AS151" s="45"/>
    </row>
    <row r="152" spans="1:45" ht="2.25" customHeight="1">
      <c r="A152" s="43"/>
      <c r="B152" s="50"/>
      <c r="C152" s="45"/>
      <c r="E152" s="52"/>
      <c r="G152" s="52"/>
      <c r="K152" s="52"/>
      <c r="M152" s="52"/>
      <c r="O152" s="52"/>
      <c r="Q152" s="43"/>
      <c r="R152" s="50"/>
      <c r="S152" s="45"/>
      <c r="U152" s="52"/>
      <c r="W152" s="52"/>
      <c r="AA152" s="52"/>
      <c r="AC152" s="52"/>
      <c r="AE152" s="52"/>
      <c r="AG152" s="43"/>
      <c r="AH152" s="50"/>
      <c r="AI152" s="45"/>
      <c r="AK152" s="52"/>
      <c r="AM152" s="52"/>
      <c r="AO152" s="52"/>
      <c r="AQ152" s="43"/>
      <c r="AR152" s="50"/>
      <c r="AS152" s="45"/>
    </row>
    <row r="153" spans="1:45" ht="14.25">
      <c r="A153" s="43"/>
      <c r="B153" s="44">
        <v>2</v>
      </c>
      <c r="C153" s="45"/>
      <c r="E153" s="53">
        <v>9</v>
      </c>
      <c r="G153" s="53">
        <v>9</v>
      </c>
      <c r="I153" s="53">
        <v>9</v>
      </c>
      <c r="K153" s="53">
        <v>10</v>
      </c>
      <c r="M153" s="53">
        <v>9</v>
      </c>
      <c r="O153" s="53">
        <v>9</v>
      </c>
      <c r="Q153" s="43"/>
      <c r="R153" s="44">
        <f>SUM(E153:O153)</f>
        <v>55</v>
      </c>
      <c r="S153" s="45"/>
      <c r="U153" s="53">
        <v>10</v>
      </c>
      <c r="W153" s="53">
        <v>8</v>
      </c>
      <c r="Y153" s="53">
        <v>8</v>
      </c>
      <c r="AA153" s="53">
        <v>9</v>
      </c>
      <c r="AC153" s="53">
        <v>8</v>
      </c>
      <c r="AE153" s="53">
        <v>7</v>
      </c>
      <c r="AG153" s="43"/>
      <c r="AH153" s="44">
        <f>SUM(U153:AE153)</f>
        <v>50</v>
      </c>
      <c r="AI153" s="45"/>
      <c r="AK153" s="53">
        <f>R153+AH153</f>
        <v>105</v>
      </c>
      <c r="AM153" s="53">
        <f>12-COUNTIF(E153:O153,"M")-COUNTIF(U153:AE153,"M")</f>
        <v>12</v>
      </c>
      <c r="AO153" s="53">
        <f>COUNTIF(E153:O153,"10")+COUNTIF(U153:AE153,"10")</f>
        <v>2</v>
      </c>
      <c r="AQ153" s="43"/>
      <c r="AR153" s="44">
        <f>AR151+AK153</f>
        <v>211</v>
      </c>
      <c r="AS153" s="45"/>
    </row>
    <row r="154" spans="1:45" ht="2.25" customHeight="1">
      <c r="A154" s="43"/>
      <c r="B154" s="46"/>
      <c r="C154" s="45"/>
      <c r="Q154" s="43"/>
      <c r="R154" s="46"/>
      <c r="S154" s="45"/>
      <c r="AG154" s="43"/>
      <c r="AH154" s="46"/>
      <c r="AI154" s="45"/>
      <c r="AQ154" s="43"/>
      <c r="AR154" s="46"/>
      <c r="AS154" s="45"/>
    </row>
    <row r="155" spans="1:45" ht="14.25">
      <c r="A155" s="43"/>
      <c r="B155" s="44">
        <v>3</v>
      </c>
      <c r="C155" s="45"/>
      <c r="E155" s="53">
        <v>10</v>
      </c>
      <c r="G155" s="53">
        <v>9</v>
      </c>
      <c r="I155" s="53">
        <v>8</v>
      </c>
      <c r="K155" s="53">
        <v>9</v>
      </c>
      <c r="M155" s="53">
        <v>8</v>
      </c>
      <c r="O155" s="53">
        <v>8</v>
      </c>
      <c r="Q155" s="43"/>
      <c r="R155" s="44">
        <f>SUM(E155:O155)</f>
        <v>52</v>
      </c>
      <c r="S155" s="45"/>
      <c r="U155" s="53">
        <v>10</v>
      </c>
      <c r="W155" s="53">
        <v>7</v>
      </c>
      <c r="Y155" s="53">
        <v>6</v>
      </c>
      <c r="AA155" s="53">
        <v>10</v>
      </c>
      <c r="AC155" s="53">
        <v>9</v>
      </c>
      <c r="AE155" s="53">
        <v>9</v>
      </c>
      <c r="AG155" s="43"/>
      <c r="AH155" s="44">
        <f>SUM(U155:AE155)</f>
        <v>51</v>
      </c>
      <c r="AI155" s="45"/>
      <c r="AK155" s="53">
        <f>R155+AH155</f>
        <v>103</v>
      </c>
      <c r="AM155" s="53">
        <f>12-COUNTIF(E155:O155,"M")-COUNTIF(U155:AE155,"M")</f>
        <v>12</v>
      </c>
      <c r="AO155" s="53">
        <f>COUNTIF(E155:O155,"10")+COUNTIF(U155:AE155,"10")</f>
        <v>3</v>
      </c>
      <c r="AQ155" s="43"/>
      <c r="AR155" s="44">
        <f>AR153+AK155</f>
        <v>314</v>
      </c>
      <c r="AS155" s="45"/>
    </row>
    <row r="156" spans="1:45" ht="2.25" customHeight="1">
      <c r="A156" s="43"/>
      <c r="B156" s="54"/>
      <c r="C156" s="45"/>
      <c r="E156" s="55"/>
      <c r="G156" s="55"/>
      <c r="K156" s="55"/>
      <c r="M156" s="55"/>
      <c r="O156" s="55"/>
      <c r="Q156" s="43"/>
      <c r="R156" s="54"/>
      <c r="S156" s="45"/>
      <c r="U156" s="55"/>
      <c r="W156" s="55"/>
      <c r="AA156" s="55"/>
      <c r="AC156" s="55"/>
      <c r="AE156" s="55"/>
      <c r="AG156" s="43"/>
      <c r="AH156" s="54"/>
      <c r="AI156" s="45"/>
      <c r="AK156" s="55"/>
      <c r="AM156" s="55"/>
      <c r="AO156" s="55"/>
      <c r="AQ156" s="43"/>
      <c r="AR156" s="54"/>
      <c r="AS156" s="45"/>
    </row>
    <row r="157" spans="1:45" ht="14.25">
      <c r="A157" s="43"/>
      <c r="B157" s="44">
        <v>4</v>
      </c>
      <c r="C157" s="45"/>
      <c r="E157" s="53">
        <v>10</v>
      </c>
      <c r="G157" s="53">
        <v>9</v>
      </c>
      <c r="I157" s="53">
        <v>7</v>
      </c>
      <c r="K157" s="53">
        <v>9</v>
      </c>
      <c r="M157" s="53">
        <v>7</v>
      </c>
      <c r="O157" s="53">
        <v>7</v>
      </c>
      <c r="Q157" s="43"/>
      <c r="R157" s="44">
        <f>SUM(E157:O157)</f>
        <v>49</v>
      </c>
      <c r="S157" s="45"/>
      <c r="U157" s="53">
        <v>10</v>
      </c>
      <c r="W157" s="53">
        <v>7</v>
      </c>
      <c r="Y157" s="53">
        <v>7</v>
      </c>
      <c r="AA157" s="53">
        <v>10</v>
      </c>
      <c r="AC157" s="53">
        <v>9</v>
      </c>
      <c r="AE157" s="53">
        <v>8</v>
      </c>
      <c r="AG157" s="43"/>
      <c r="AH157" s="44">
        <f>SUM(U157:AE157)</f>
        <v>51</v>
      </c>
      <c r="AI157" s="45"/>
      <c r="AK157" s="53">
        <f>R157+AH157</f>
        <v>100</v>
      </c>
      <c r="AM157" s="53">
        <f>12-COUNTIF(E157:O157,"M")-COUNTIF(U157:AE157,"M")</f>
        <v>12</v>
      </c>
      <c r="AO157" s="53">
        <f>COUNTIF(E157:O157,"10")+COUNTIF(U157:AE157,"10")</f>
        <v>3</v>
      </c>
      <c r="AQ157" s="43"/>
      <c r="AR157" s="44">
        <f>AR155+AK157</f>
        <v>414</v>
      </c>
      <c r="AS157" s="45"/>
    </row>
    <row r="158" spans="1:45" ht="2.25" customHeight="1">
      <c r="A158" s="43"/>
      <c r="B158" s="54"/>
      <c r="C158" s="45"/>
      <c r="E158" s="55"/>
      <c r="G158" s="55"/>
      <c r="K158" s="55"/>
      <c r="M158" s="55"/>
      <c r="O158" s="55"/>
      <c r="Q158" s="43"/>
      <c r="R158" s="54"/>
      <c r="S158" s="45"/>
      <c r="U158" s="55"/>
      <c r="W158" s="55"/>
      <c r="AA158" s="55"/>
      <c r="AC158" s="55"/>
      <c r="AE158" s="55"/>
      <c r="AG158" s="43"/>
      <c r="AH158" s="54"/>
      <c r="AI158" s="45"/>
      <c r="AK158" s="55"/>
      <c r="AM158" s="55"/>
      <c r="AO158" s="55"/>
      <c r="AQ158" s="43"/>
      <c r="AR158" s="54"/>
      <c r="AS158" s="45"/>
    </row>
    <row r="159" spans="1:45" ht="14.25">
      <c r="A159" s="43"/>
      <c r="B159" s="44">
        <v>5</v>
      </c>
      <c r="C159" s="45"/>
      <c r="E159" s="53">
        <v>10</v>
      </c>
      <c r="G159" s="53">
        <v>9</v>
      </c>
      <c r="I159" s="53">
        <v>9</v>
      </c>
      <c r="K159" s="53">
        <v>10</v>
      </c>
      <c r="M159" s="53">
        <v>9</v>
      </c>
      <c r="O159" s="53">
        <v>9</v>
      </c>
      <c r="Q159" s="43"/>
      <c r="R159" s="44">
        <f>SUM(E159:O159)</f>
        <v>56</v>
      </c>
      <c r="S159" s="45"/>
      <c r="U159" s="53">
        <v>10</v>
      </c>
      <c r="W159" s="53">
        <v>9</v>
      </c>
      <c r="Y159" s="53">
        <v>9</v>
      </c>
      <c r="AA159" s="53">
        <v>10</v>
      </c>
      <c r="AC159" s="53">
        <v>9</v>
      </c>
      <c r="AE159" s="53">
        <v>8</v>
      </c>
      <c r="AG159" s="43"/>
      <c r="AH159" s="44">
        <f>SUM(U159:AE159)</f>
        <v>55</v>
      </c>
      <c r="AI159" s="45"/>
      <c r="AK159" s="53">
        <f>R159+AH159</f>
        <v>111</v>
      </c>
      <c r="AM159" s="53">
        <f>12-COUNTIF(E159:O159,"M")-COUNTIF(U159:AE159,"M")</f>
        <v>12</v>
      </c>
      <c r="AO159" s="53">
        <f>COUNTIF(E159:O159,"10")+COUNTIF(U159:AE159,"10")</f>
        <v>4</v>
      </c>
      <c r="AQ159" s="43"/>
      <c r="AR159" s="44">
        <f>AR157+AK159</f>
        <v>525</v>
      </c>
      <c r="AS159" s="45"/>
    </row>
    <row r="160" spans="1:45" ht="2.25" customHeight="1">
      <c r="A160" s="47"/>
      <c r="B160" s="56"/>
      <c r="C160" s="49"/>
      <c r="D160" s="38"/>
      <c r="E160" s="57"/>
      <c r="F160" s="38"/>
      <c r="G160" s="57"/>
      <c r="H160" s="38"/>
      <c r="I160" s="38"/>
      <c r="J160" s="38"/>
      <c r="K160" s="57"/>
      <c r="L160" s="38"/>
      <c r="M160" s="57"/>
      <c r="N160" s="38"/>
      <c r="O160" s="57"/>
      <c r="P160" s="38"/>
      <c r="Q160" s="47"/>
      <c r="R160" s="56"/>
      <c r="S160" s="49"/>
      <c r="T160" s="38"/>
      <c r="U160" s="57"/>
      <c r="V160" s="38"/>
      <c r="W160" s="57"/>
      <c r="X160" s="38"/>
      <c r="Y160" s="38"/>
      <c r="Z160" s="38"/>
      <c r="AA160" s="57"/>
      <c r="AB160" s="38"/>
      <c r="AC160" s="57"/>
      <c r="AD160" s="38"/>
      <c r="AE160" s="57"/>
      <c r="AF160" s="38"/>
      <c r="AG160" s="47"/>
      <c r="AH160" s="56"/>
      <c r="AI160" s="49"/>
      <c r="AJ160" s="38"/>
      <c r="AK160" s="57"/>
      <c r="AL160" s="38"/>
      <c r="AM160" s="57"/>
      <c r="AN160" s="38"/>
      <c r="AO160" s="57"/>
      <c r="AP160" s="38"/>
      <c r="AQ160" s="47"/>
      <c r="AR160" s="56"/>
      <c r="AS160" s="49"/>
    </row>
    <row r="161" spans="2:45" ht="2.25" customHeight="1">
      <c r="B161" s="55"/>
      <c r="E161" s="55"/>
      <c r="G161" s="55"/>
      <c r="K161" s="55"/>
      <c r="M161" s="55"/>
      <c r="O161" s="55"/>
      <c r="R161" s="55"/>
      <c r="U161" s="55"/>
      <c r="W161" s="55"/>
      <c r="AA161" s="55"/>
      <c r="AC161" s="55"/>
      <c r="AE161" s="55"/>
      <c r="AH161" s="55"/>
      <c r="AJ161" s="40"/>
      <c r="AK161" s="58"/>
      <c r="AL161" s="41"/>
      <c r="AM161" s="58"/>
      <c r="AN161" s="41"/>
      <c r="AO161" s="58"/>
      <c r="AP161" s="41"/>
      <c r="AQ161" s="40"/>
      <c r="AR161" s="58"/>
      <c r="AS161" s="42"/>
    </row>
    <row r="162" spans="2:45" ht="14.25">
      <c r="B162" s="60" t="s">
        <v>53</v>
      </c>
      <c r="E162" s="62"/>
      <c r="F162" s="63"/>
      <c r="G162" s="63"/>
      <c r="H162" s="63"/>
      <c r="I162" s="63"/>
      <c r="J162" s="63"/>
      <c r="K162" s="63"/>
      <c r="L162" s="63"/>
      <c r="M162" s="63"/>
      <c r="N162" s="63"/>
      <c r="O162" s="64"/>
      <c r="Q162" s="68" t="s">
        <v>143</v>
      </c>
      <c r="R162" s="69"/>
      <c r="S162" s="70"/>
      <c r="U162" s="62"/>
      <c r="V162" s="63"/>
      <c r="W162" s="63"/>
      <c r="X162" s="63"/>
      <c r="Y162" s="63"/>
      <c r="Z162" s="63"/>
      <c r="AA162" s="63"/>
      <c r="AB162" s="63"/>
      <c r="AC162" s="63"/>
      <c r="AD162" s="63"/>
      <c r="AE162" s="64"/>
      <c r="AJ162" s="43"/>
      <c r="AK162" s="44">
        <f>SUM(AK151:AK159)</f>
        <v>525</v>
      </c>
      <c r="AL162" s="46"/>
      <c r="AM162" s="44">
        <f>SUM(AM151:AM159)</f>
        <v>60</v>
      </c>
      <c r="AN162" s="46"/>
      <c r="AO162" s="44">
        <f>SUM(AO151:AO159)</f>
        <v>16</v>
      </c>
      <c r="AP162" s="46"/>
      <c r="AQ162" s="43"/>
      <c r="AR162" s="44">
        <f>AK162</f>
        <v>525</v>
      </c>
      <c r="AS162" s="45"/>
    </row>
    <row r="163" spans="2:45" ht="2.25" customHeight="1">
      <c r="B163" s="61"/>
      <c r="E163" s="65"/>
      <c r="F163" s="66"/>
      <c r="G163" s="66"/>
      <c r="H163" s="66"/>
      <c r="I163" s="66"/>
      <c r="J163" s="66"/>
      <c r="K163" s="66"/>
      <c r="L163" s="66"/>
      <c r="M163" s="66"/>
      <c r="N163" s="66"/>
      <c r="O163" s="67"/>
      <c r="Q163" s="71"/>
      <c r="R163" s="72"/>
      <c r="S163" s="73"/>
      <c r="U163" s="65"/>
      <c r="V163" s="66"/>
      <c r="W163" s="66"/>
      <c r="X163" s="66"/>
      <c r="Y163" s="66"/>
      <c r="Z163" s="66"/>
      <c r="AA163" s="66"/>
      <c r="AB163" s="66"/>
      <c r="AC163" s="66"/>
      <c r="AD163" s="66"/>
      <c r="AE163" s="67"/>
      <c r="AJ163" s="47"/>
      <c r="AK163" s="48"/>
      <c r="AL163" s="48"/>
      <c r="AM163" s="48"/>
      <c r="AN163" s="48"/>
      <c r="AO163" s="48"/>
      <c r="AP163" s="48"/>
      <c r="AQ163" s="47"/>
      <c r="AR163" s="48"/>
      <c r="AS163" s="49"/>
    </row>
    <row r="165" spans="1:45" ht="2.25" customHeight="1">
      <c r="A165" s="32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4"/>
    </row>
    <row r="166" spans="1:45" ht="14.25">
      <c r="A166" s="35"/>
      <c r="B166" s="74" t="s">
        <v>98</v>
      </c>
      <c r="C166" s="75"/>
      <c r="D166" s="75"/>
      <c r="E166" s="75"/>
      <c r="F166" s="75"/>
      <c r="G166" s="76"/>
      <c r="I166" s="74" t="str">
        <f>INDEX(Scores!$G:$G,MATCH(AM166,Scores!$BH:$BH,0),1)&amp;" "&amp;INDEX(Scores!$I:$I,MATCH(AM166,Scores!$BH:$BH,0),1)</f>
        <v>Jan Hughes</v>
      </c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6"/>
      <c r="AE166" s="74" t="s">
        <v>51</v>
      </c>
      <c r="AF166" s="75"/>
      <c r="AG166" s="75"/>
      <c r="AH166" s="75"/>
      <c r="AI166" s="75"/>
      <c r="AJ166" s="75"/>
      <c r="AK166" s="76"/>
      <c r="AM166" s="74" t="s">
        <v>73</v>
      </c>
      <c r="AN166" s="75"/>
      <c r="AO166" s="75"/>
      <c r="AP166" s="75"/>
      <c r="AQ166" s="75"/>
      <c r="AR166" s="76"/>
      <c r="AS166" s="36"/>
    </row>
    <row r="167" spans="1:45" ht="2.25" customHeight="1">
      <c r="A167" s="35"/>
      <c r="AS167" s="36"/>
    </row>
    <row r="168" spans="1:45" ht="14.25">
      <c r="A168" s="35"/>
      <c r="B168" s="74" t="s">
        <v>54</v>
      </c>
      <c r="C168" s="75"/>
      <c r="D168" s="75"/>
      <c r="E168" s="75"/>
      <c r="F168" s="75"/>
      <c r="G168" s="76"/>
      <c r="I168" s="74" t="s">
        <v>126</v>
      </c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6"/>
      <c r="AE168" s="74" t="s">
        <v>138</v>
      </c>
      <c r="AF168" s="75"/>
      <c r="AG168" s="75"/>
      <c r="AH168" s="75"/>
      <c r="AI168" s="75"/>
      <c r="AJ168" s="75"/>
      <c r="AK168" s="76"/>
      <c r="AM168" s="74" t="s">
        <v>139</v>
      </c>
      <c r="AN168" s="75"/>
      <c r="AO168" s="75"/>
      <c r="AP168" s="75"/>
      <c r="AQ168" s="75"/>
      <c r="AR168" s="76"/>
      <c r="AS168" s="36"/>
    </row>
    <row r="169" spans="1:46" ht="2.25" customHeight="1">
      <c r="A169" s="37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9"/>
      <c r="AT169" s="30"/>
    </row>
    <row r="170" spans="1:45" ht="2.25" customHeight="1">
      <c r="A170" s="40"/>
      <c r="B170" s="41"/>
      <c r="C170" s="42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0"/>
      <c r="R170" s="41"/>
      <c r="S170" s="42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0"/>
      <c r="AH170" s="41"/>
      <c r="AI170" s="42"/>
      <c r="AJ170" s="41"/>
      <c r="AK170" s="41"/>
      <c r="AL170" s="41"/>
      <c r="AM170" s="41"/>
      <c r="AN170" s="41"/>
      <c r="AO170" s="41"/>
      <c r="AP170" s="41"/>
      <c r="AQ170" s="40"/>
      <c r="AR170" s="41"/>
      <c r="AS170" s="42"/>
    </row>
    <row r="171" spans="1:45" ht="14.25">
      <c r="A171" s="43"/>
      <c r="B171" s="44" t="s">
        <v>134</v>
      </c>
      <c r="C171" s="45"/>
      <c r="D171" s="46"/>
      <c r="E171" s="44">
        <v>1</v>
      </c>
      <c r="F171" s="46"/>
      <c r="G171" s="44">
        <v>2</v>
      </c>
      <c r="H171" s="46"/>
      <c r="I171" s="44">
        <v>3</v>
      </c>
      <c r="J171" s="46"/>
      <c r="K171" s="44">
        <v>4</v>
      </c>
      <c r="L171" s="46"/>
      <c r="M171" s="44">
        <v>5</v>
      </c>
      <c r="N171" s="46"/>
      <c r="O171" s="44">
        <v>6</v>
      </c>
      <c r="P171" s="46"/>
      <c r="Q171" s="43"/>
      <c r="R171" s="44" t="s">
        <v>135</v>
      </c>
      <c r="S171" s="45"/>
      <c r="T171" s="46"/>
      <c r="U171" s="44">
        <v>1</v>
      </c>
      <c r="V171" s="46"/>
      <c r="W171" s="44">
        <v>2</v>
      </c>
      <c r="X171" s="46"/>
      <c r="Y171" s="44">
        <v>3</v>
      </c>
      <c r="Z171" s="46"/>
      <c r="AA171" s="44">
        <v>4</v>
      </c>
      <c r="AB171" s="46"/>
      <c r="AC171" s="44">
        <v>5</v>
      </c>
      <c r="AD171" s="46"/>
      <c r="AE171" s="44">
        <v>6</v>
      </c>
      <c r="AF171" s="46"/>
      <c r="AG171" s="43"/>
      <c r="AH171" s="44" t="s">
        <v>135</v>
      </c>
      <c r="AI171" s="45"/>
      <c r="AJ171" s="46"/>
      <c r="AK171" s="44" t="s">
        <v>136</v>
      </c>
      <c r="AL171" s="46"/>
      <c r="AM171" s="44" t="s">
        <v>57</v>
      </c>
      <c r="AN171" s="46"/>
      <c r="AO171" s="44" t="s">
        <v>2</v>
      </c>
      <c r="AP171" s="46"/>
      <c r="AQ171" s="43"/>
      <c r="AR171" s="44" t="s">
        <v>137</v>
      </c>
      <c r="AS171" s="45"/>
    </row>
    <row r="172" spans="1:45" ht="2.25" customHeight="1">
      <c r="A172" s="47"/>
      <c r="B172" s="48"/>
      <c r="C172" s="49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7"/>
      <c r="R172" s="48"/>
      <c r="S172" s="49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7"/>
      <c r="AH172" s="48"/>
      <c r="AI172" s="49"/>
      <c r="AJ172" s="48"/>
      <c r="AK172" s="48"/>
      <c r="AL172" s="48"/>
      <c r="AM172" s="48"/>
      <c r="AN172" s="48"/>
      <c r="AO172" s="48"/>
      <c r="AP172" s="48"/>
      <c r="AQ172" s="47"/>
      <c r="AR172" s="48"/>
      <c r="AS172" s="49"/>
    </row>
    <row r="173" spans="1:45" ht="2.25" customHeight="1">
      <c r="A173" s="43"/>
      <c r="B173" s="50"/>
      <c r="C173" s="51"/>
      <c r="D173" s="52"/>
      <c r="E173" s="52"/>
      <c r="F173" s="52"/>
      <c r="G173" s="52"/>
      <c r="Q173" s="43"/>
      <c r="R173" s="46"/>
      <c r="S173" s="45"/>
      <c r="AG173" s="43"/>
      <c r="AH173" s="46"/>
      <c r="AI173" s="45"/>
      <c r="AQ173" s="43"/>
      <c r="AR173" s="50"/>
      <c r="AS173" s="45"/>
    </row>
    <row r="174" spans="1:45" ht="14.25">
      <c r="A174" s="43"/>
      <c r="B174" s="44">
        <v>1</v>
      </c>
      <c r="C174" s="45"/>
      <c r="E174" s="53">
        <v>9</v>
      </c>
      <c r="G174" s="53">
        <v>8</v>
      </c>
      <c r="I174" s="53">
        <v>6</v>
      </c>
      <c r="K174" s="53">
        <v>8</v>
      </c>
      <c r="M174" s="53">
        <v>6</v>
      </c>
      <c r="O174" s="53">
        <v>6</v>
      </c>
      <c r="Q174" s="43"/>
      <c r="R174" s="44">
        <f>SUM(E174:O174)</f>
        <v>43</v>
      </c>
      <c r="S174" s="45"/>
      <c r="U174" s="53">
        <v>7</v>
      </c>
      <c r="W174" s="53">
        <v>7</v>
      </c>
      <c r="Y174" s="53">
        <v>5</v>
      </c>
      <c r="AA174" s="53">
        <v>10</v>
      </c>
      <c r="AC174" s="53">
        <v>9</v>
      </c>
      <c r="AE174" s="53">
        <v>7</v>
      </c>
      <c r="AG174" s="43"/>
      <c r="AH174" s="44">
        <f>SUM(U174:AE174)</f>
        <v>45</v>
      </c>
      <c r="AI174" s="45"/>
      <c r="AK174" s="53">
        <f>R174+AH174</f>
        <v>88</v>
      </c>
      <c r="AM174" s="53">
        <f>12-COUNTIF(E174:O174,"M")-COUNTIF(U174:AE174,"M")</f>
        <v>12</v>
      </c>
      <c r="AO174" s="53">
        <f>COUNTIF(E174:O174,"10")+COUNTIF(U174:AE174,"10")</f>
        <v>1</v>
      </c>
      <c r="AQ174" s="43"/>
      <c r="AR174" s="44">
        <f>AK174</f>
        <v>88</v>
      </c>
      <c r="AS174" s="45"/>
    </row>
    <row r="175" spans="1:45" ht="2.25" customHeight="1">
      <c r="A175" s="43"/>
      <c r="B175" s="50"/>
      <c r="C175" s="45"/>
      <c r="E175" s="52"/>
      <c r="G175" s="52"/>
      <c r="K175" s="52"/>
      <c r="M175" s="52"/>
      <c r="O175" s="52"/>
      <c r="Q175" s="43"/>
      <c r="R175" s="50"/>
      <c r="S175" s="45"/>
      <c r="U175" s="52"/>
      <c r="W175" s="52"/>
      <c r="AA175" s="52"/>
      <c r="AC175" s="52"/>
      <c r="AE175" s="52"/>
      <c r="AG175" s="43"/>
      <c r="AH175" s="50"/>
      <c r="AI175" s="45"/>
      <c r="AK175" s="52"/>
      <c r="AM175" s="52"/>
      <c r="AO175" s="52"/>
      <c r="AQ175" s="43"/>
      <c r="AR175" s="50"/>
      <c r="AS175" s="45"/>
    </row>
    <row r="176" spans="1:45" ht="14.25">
      <c r="A176" s="43"/>
      <c r="B176" s="44">
        <v>2</v>
      </c>
      <c r="C176" s="45"/>
      <c r="E176" s="53">
        <v>10</v>
      </c>
      <c r="G176" s="53">
        <v>10</v>
      </c>
      <c r="I176" s="53">
        <v>9</v>
      </c>
      <c r="K176" s="53">
        <v>8</v>
      </c>
      <c r="M176" s="53">
        <v>8</v>
      </c>
      <c r="O176" s="53">
        <v>8</v>
      </c>
      <c r="Q176" s="43"/>
      <c r="R176" s="44">
        <f>SUM(E176:O176)</f>
        <v>53</v>
      </c>
      <c r="S176" s="45"/>
      <c r="U176" s="53">
        <v>10</v>
      </c>
      <c r="W176" s="53">
        <v>9</v>
      </c>
      <c r="Y176" s="53">
        <v>7</v>
      </c>
      <c r="AA176" s="53">
        <v>9</v>
      </c>
      <c r="AC176" s="53">
        <v>8</v>
      </c>
      <c r="AE176" s="53">
        <v>8</v>
      </c>
      <c r="AG176" s="43"/>
      <c r="AH176" s="44">
        <f>SUM(U176:AE176)</f>
        <v>51</v>
      </c>
      <c r="AI176" s="45"/>
      <c r="AK176" s="53">
        <f>R176+AH176</f>
        <v>104</v>
      </c>
      <c r="AM176" s="53">
        <f>12-COUNTIF(E176:O176,"M")-COUNTIF(U176:AE176,"M")</f>
        <v>12</v>
      </c>
      <c r="AO176" s="53">
        <f>COUNTIF(E176:O176,"10")+COUNTIF(U176:AE176,"10")</f>
        <v>3</v>
      </c>
      <c r="AQ176" s="43"/>
      <c r="AR176" s="44">
        <f>AR174+AK176</f>
        <v>192</v>
      </c>
      <c r="AS176" s="45"/>
    </row>
    <row r="177" spans="1:45" ht="2.25" customHeight="1">
      <c r="A177" s="43"/>
      <c r="B177" s="46"/>
      <c r="C177" s="45"/>
      <c r="Q177" s="43"/>
      <c r="R177" s="46"/>
      <c r="S177" s="45"/>
      <c r="AG177" s="43"/>
      <c r="AH177" s="46"/>
      <c r="AI177" s="45"/>
      <c r="AQ177" s="43"/>
      <c r="AR177" s="46"/>
      <c r="AS177" s="45"/>
    </row>
    <row r="178" spans="1:45" ht="14.25">
      <c r="A178" s="43"/>
      <c r="B178" s="44">
        <v>3</v>
      </c>
      <c r="C178" s="45"/>
      <c r="E178" s="53">
        <v>9</v>
      </c>
      <c r="G178" s="53">
        <v>8</v>
      </c>
      <c r="I178" s="53">
        <v>8</v>
      </c>
      <c r="K178" s="53">
        <v>8</v>
      </c>
      <c r="M178" s="53">
        <v>8</v>
      </c>
      <c r="O178" s="53">
        <v>7</v>
      </c>
      <c r="Q178" s="43"/>
      <c r="R178" s="44">
        <f>SUM(E178:O178)</f>
        <v>48</v>
      </c>
      <c r="S178" s="45"/>
      <c r="U178" s="53">
        <v>10</v>
      </c>
      <c r="W178" s="53">
        <v>8</v>
      </c>
      <c r="Y178" s="53">
        <v>8</v>
      </c>
      <c r="AA178" s="53">
        <v>8</v>
      </c>
      <c r="AC178" s="53">
        <v>8</v>
      </c>
      <c r="AE178" s="53">
        <v>7</v>
      </c>
      <c r="AG178" s="43"/>
      <c r="AH178" s="44">
        <f>SUM(U178:AE178)</f>
        <v>49</v>
      </c>
      <c r="AI178" s="45"/>
      <c r="AK178" s="53">
        <f>R178+AH178</f>
        <v>97</v>
      </c>
      <c r="AM178" s="53">
        <f>12-COUNTIF(E178:O178,"M")-COUNTIF(U178:AE178,"M")</f>
        <v>12</v>
      </c>
      <c r="AO178" s="53">
        <f>COUNTIF(E178:O178,"10")+COUNTIF(U178:AE178,"10")</f>
        <v>1</v>
      </c>
      <c r="AQ178" s="43"/>
      <c r="AR178" s="44">
        <f>AR176+AK178</f>
        <v>289</v>
      </c>
      <c r="AS178" s="45"/>
    </row>
    <row r="179" spans="1:45" ht="2.25" customHeight="1">
      <c r="A179" s="43"/>
      <c r="B179" s="54"/>
      <c r="C179" s="45"/>
      <c r="E179" s="55"/>
      <c r="G179" s="55"/>
      <c r="K179" s="55"/>
      <c r="M179" s="55"/>
      <c r="O179" s="55"/>
      <c r="Q179" s="43"/>
      <c r="R179" s="54"/>
      <c r="S179" s="45"/>
      <c r="U179" s="55"/>
      <c r="W179" s="55"/>
      <c r="AA179" s="55"/>
      <c r="AC179" s="55"/>
      <c r="AE179" s="55"/>
      <c r="AG179" s="43"/>
      <c r="AH179" s="54"/>
      <c r="AI179" s="45"/>
      <c r="AK179" s="55"/>
      <c r="AM179" s="55"/>
      <c r="AO179" s="55"/>
      <c r="AQ179" s="43"/>
      <c r="AR179" s="54"/>
      <c r="AS179" s="45"/>
    </row>
    <row r="180" spans="1:45" ht="14.25">
      <c r="A180" s="43"/>
      <c r="B180" s="44">
        <v>4</v>
      </c>
      <c r="C180" s="45"/>
      <c r="E180" s="53">
        <v>10</v>
      </c>
      <c r="G180" s="53">
        <v>8</v>
      </c>
      <c r="I180" s="53">
        <v>5</v>
      </c>
      <c r="K180" s="53">
        <v>10</v>
      </c>
      <c r="M180" s="53">
        <v>9</v>
      </c>
      <c r="O180" s="53">
        <v>8</v>
      </c>
      <c r="Q180" s="43"/>
      <c r="R180" s="44">
        <f>SUM(E180:O180)</f>
        <v>50</v>
      </c>
      <c r="S180" s="45"/>
      <c r="U180" s="53">
        <v>9</v>
      </c>
      <c r="W180" s="53">
        <v>8</v>
      </c>
      <c r="Y180" s="53">
        <v>6</v>
      </c>
      <c r="AA180" s="53">
        <v>9</v>
      </c>
      <c r="AC180" s="53">
        <v>8</v>
      </c>
      <c r="AE180" s="53">
        <v>7</v>
      </c>
      <c r="AG180" s="43"/>
      <c r="AH180" s="44">
        <f>SUM(U180:AE180)</f>
        <v>47</v>
      </c>
      <c r="AI180" s="45"/>
      <c r="AK180" s="53">
        <f>R180+AH180</f>
        <v>97</v>
      </c>
      <c r="AM180" s="53">
        <f>12-COUNTIF(E180:O180,"M")-COUNTIF(U180:AE180,"M")</f>
        <v>12</v>
      </c>
      <c r="AO180" s="53">
        <f>COUNTIF(E180:O180,"10")+COUNTIF(U180:AE180,"10")</f>
        <v>2</v>
      </c>
      <c r="AQ180" s="43"/>
      <c r="AR180" s="44">
        <f>AR178+AK180</f>
        <v>386</v>
      </c>
      <c r="AS180" s="45"/>
    </row>
    <row r="181" spans="1:45" ht="2.25" customHeight="1">
      <c r="A181" s="43"/>
      <c r="B181" s="54"/>
      <c r="C181" s="45"/>
      <c r="E181" s="55"/>
      <c r="G181" s="55"/>
      <c r="K181" s="55"/>
      <c r="M181" s="55"/>
      <c r="O181" s="55"/>
      <c r="Q181" s="43"/>
      <c r="R181" s="54"/>
      <c r="S181" s="45"/>
      <c r="U181" s="55"/>
      <c r="W181" s="55"/>
      <c r="AA181" s="55"/>
      <c r="AC181" s="55"/>
      <c r="AE181" s="55"/>
      <c r="AG181" s="43"/>
      <c r="AH181" s="54"/>
      <c r="AI181" s="45"/>
      <c r="AK181" s="55"/>
      <c r="AM181" s="55"/>
      <c r="AO181" s="55"/>
      <c r="AQ181" s="43"/>
      <c r="AR181" s="54"/>
      <c r="AS181" s="45"/>
    </row>
    <row r="182" spans="1:45" ht="14.25">
      <c r="A182" s="43"/>
      <c r="B182" s="44">
        <v>5</v>
      </c>
      <c r="C182" s="45"/>
      <c r="E182" s="53">
        <v>9</v>
      </c>
      <c r="G182" s="53">
        <v>9</v>
      </c>
      <c r="I182" s="53">
        <v>9</v>
      </c>
      <c r="K182" s="53">
        <v>10</v>
      </c>
      <c r="M182" s="53">
        <v>10</v>
      </c>
      <c r="O182" s="53">
        <v>10</v>
      </c>
      <c r="Q182" s="43"/>
      <c r="R182" s="44">
        <f>SUM(E182:O182)</f>
        <v>57</v>
      </c>
      <c r="S182" s="45"/>
      <c r="U182" s="53">
        <v>8</v>
      </c>
      <c r="W182" s="53">
        <v>8</v>
      </c>
      <c r="Y182" s="53">
        <v>8</v>
      </c>
      <c r="AA182" s="53">
        <v>10</v>
      </c>
      <c r="AC182" s="53">
        <v>9</v>
      </c>
      <c r="AE182" s="53">
        <v>8</v>
      </c>
      <c r="AG182" s="43"/>
      <c r="AH182" s="44">
        <f>SUM(U182:AE182)</f>
        <v>51</v>
      </c>
      <c r="AI182" s="45"/>
      <c r="AK182" s="53">
        <f>R182+AH182</f>
        <v>108</v>
      </c>
      <c r="AM182" s="53">
        <f>12-COUNTIF(E182:O182,"M")-COUNTIF(U182:AE182,"M")</f>
        <v>12</v>
      </c>
      <c r="AO182" s="53">
        <f>COUNTIF(E182:O182,"10")+COUNTIF(U182:AE182,"10")</f>
        <v>4</v>
      </c>
      <c r="AQ182" s="43"/>
      <c r="AR182" s="44">
        <f>AR180+AK182</f>
        <v>494</v>
      </c>
      <c r="AS182" s="45"/>
    </row>
    <row r="183" spans="1:45" ht="2.25" customHeight="1">
      <c r="A183" s="47"/>
      <c r="B183" s="56"/>
      <c r="C183" s="49"/>
      <c r="D183" s="38"/>
      <c r="E183" s="57"/>
      <c r="F183" s="38"/>
      <c r="G183" s="57"/>
      <c r="H183" s="38"/>
      <c r="I183" s="38"/>
      <c r="J183" s="38"/>
      <c r="K183" s="57"/>
      <c r="L183" s="38"/>
      <c r="M183" s="57"/>
      <c r="N183" s="38"/>
      <c r="O183" s="57"/>
      <c r="P183" s="38"/>
      <c r="Q183" s="47"/>
      <c r="R183" s="56"/>
      <c r="S183" s="49"/>
      <c r="T183" s="38"/>
      <c r="U183" s="57"/>
      <c r="V183" s="38"/>
      <c r="W183" s="57"/>
      <c r="X183" s="38"/>
      <c r="Y183" s="38"/>
      <c r="Z183" s="38"/>
      <c r="AA183" s="57"/>
      <c r="AB183" s="38"/>
      <c r="AC183" s="57"/>
      <c r="AD183" s="38"/>
      <c r="AE183" s="57"/>
      <c r="AF183" s="38"/>
      <c r="AG183" s="47"/>
      <c r="AH183" s="56"/>
      <c r="AI183" s="49"/>
      <c r="AJ183" s="38"/>
      <c r="AK183" s="57"/>
      <c r="AL183" s="38"/>
      <c r="AM183" s="57"/>
      <c r="AN183" s="38"/>
      <c r="AO183" s="57"/>
      <c r="AP183" s="38"/>
      <c r="AQ183" s="47"/>
      <c r="AR183" s="56"/>
      <c r="AS183" s="49"/>
    </row>
    <row r="184" spans="2:45" ht="2.25" customHeight="1">
      <c r="B184" s="55"/>
      <c r="E184" s="55"/>
      <c r="G184" s="55"/>
      <c r="K184" s="55"/>
      <c r="M184" s="55"/>
      <c r="O184" s="55"/>
      <c r="R184" s="55"/>
      <c r="U184" s="55"/>
      <c r="W184" s="55"/>
      <c r="AA184" s="55"/>
      <c r="AC184" s="55"/>
      <c r="AE184" s="55"/>
      <c r="AH184" s="55"/>
      <c r="AJ184" s="40"/>
      <c r="AK184" s="58"/>
      <c r="AL184" s="41"/>
      <c r="AM184" s="58"/>
      <c r="AN184" s="41"/>
      <c r="AO184" s="58"/>
      <c r="AP184" s="41"/>
      <c r="AQ184" s="40"/>
      <c r="AR184" s="58"/>
      <c r="AS184" s="42"/>
    </row>
    <row r="185" spans="2:45" ht="14.25">
      <c r="B185" s="60" t="s">
        <v>53</v>
      </c>
      <c r="E185" s="62"/>
      <c r="F185" s="63"/>
      <c r="G185" s="63"/>
      <c r="H185" s="63"/>
      <c r="I185" s="63"/>
      <c r="J185" s="63"/>
      <c r="K185" s="63"/>
      <c r="L185" s="63"/>
      <c r="M185" s="63"/>
      <c r="N185" s="63"/>
      <c r="O185" s="64"/>
      <c r="Q185" s="68" t="s">
        <v>143</v>
      </c>
      <c r="R185" s="69"/>
      <c r="S185" s="70"/>
      <c r="U185" s="62"/>
      <c r="V185" s="63"/>
      <c r="W185" s="63"/>
      <c r="X185" s="63"/>
      <c r="Y185" s="63"/>
      <c r="Z185" s="63"/>
      <c r="AA185" s="63"/>
      <c r="AB185" s="63"/>
      <c r="AC185" s="63"/>
      <c r="AD185" s="63"/>
      <c r="AE185" s="64"/>
      <c r="AJ185" s="43"/>
      <c r="AK185" s="44">
        <f>SUM(AK174:AK182)</f>
        <v>494</v>
      </c>
      <c r="AL185" s="46"/>
      <c r="AM185" s="44">
        <f>SUM(AM174:AM182)</f>
        <v>60</v>
      </c>
      <c r="AN185" s="46"/>
      <c r="AO185" s="44">
        <f>SUM(AO174:AO182)</f>
        <v>11</v>
      </c>
      <c r="AP185" s="46"/>
      <c r="AQ185" s="43"/>
      <c r="AR185" s="44">
        <f>AK185</f>
        <v>494</v>
      </c>
      <c r="AS185" s="45"/>
    </row>
    <row r="186" spans="2:45" ht="2.25" customHeight="1">
      <c r="B186" s="61"/>
      <c r="E186" s="65"/>
      <c r="F186" s="66"/>
      <c r="G186" s="66"/>
      <c r="H186" s="66"/>
      <c r="I186" s="66"/>
      <c r="J186" s="66"/>
      <c r="K186" s="66"/>
      <c r="L186" s="66"/>
      <c r="M186" s="66"/>
      <c r="N186" s="66"/>
      <c r="O186" s="67"/>
      <c r="Q186" s="71"/>
      <c r="R186" s="72"/>
      <c r="S186" s="73"/>
      <c r="U186" s="65"/>
      <c r="V186" s="66"/>
      <c r="W186" s="66"/>
      <c r="X186" s="66"/>
      <c r="Y186" s="66"/>
      <c r="Z186" s="66"/>
      <c r="AA186" s="66"/>
      <c r="AB186" s="66"/>
      <c r="AC186" s="66"/>
      <c r="AD186" s="66"/>
      <c r="AE186" s="67"/>
      <c r="AJ186" s="47"/>
      <c r="AK186" s="48"/>
      <c r="AL186" s="48"/>
      <c r="AM186" s="48"/>
      <c r="AN186" s="48"/>
      <c r="AO186" s="48"/>
      <c r="AP186" s="48"/>
      <c r="AQ186" s="47"/>
      <c r="AR186" s="48"/>
      <c r="AS186" s="49"/>
    </row>
    <row r="187" spans="2:44" ht="84.75" customHeight="1"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</row>
    <row r="188" ht="12.75"/>
    <row r="189" spans="1:45" ht="2.25" customHeight="1">
      <c r="A189" s="32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4"/>
    </row>
    <row r="190" spans="1:45" ht="14.25">
      <c r="A190" s="35"/>
      <c r="B190" s="74" t="s">
        <v>98</v>
      </c>
      <c r="C190" s="75"/>
      <c r="D190" s="75"/>
      <c r="E190" s="75"/>
      <c r="F190" s="75"/>
      <c r="G190" s="76"/>
      <c r="I190" s="74" t="str">
        <f>INDEX(Scores!$G:$G,MATCH(AM190,Scores!$BH:$BH,0),1)&amp;" "&amp;INDEX(Scores!$I:$I,MATCH(AM190,Scores!$BH:$BH,0),1)</f>
        <v>Nigel George</v>
      </c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6"/>
      <c r="AE190" s="74" t="s">
        <v>51</v>
      </c>
      <c r="AF190" s="75"/>
      <c r="AG190" s="75"/>
      <c r="AH190" s="75"/>
      <c r="AI190" s="75"/>
      <c r="AJ190" s="75"/>
      <c r="AK190" s="76"/>
      <c r="AM190" s="74" t="s">
        <v>74</v>
      </c>
      <c r="AN190" s="75"/>
      <c r="AO190" s="75"/>
      <c r="AP190" s="75"/>
      <c r="AQ190" s="75"/>
      <c r="AR190" s="76"/>
      <c r="AS190" s="36"/>
    </row>
    <row r="191" spans="1:45" ht="2.25" customHeight="1">
      <c r="A191" s="35"/>
      <c r="AS191" s="36"/>
    </row>
    <row r="192" spans="1:45" ht="14.25">
      <c r="A192" s="35"/>
      <c r="B192" s="74" t="s">
        <v>54</v>
      </c>
      <c r="C192" s="75"/>
      <c r="D192" s="75"/>
      <c r="E192" s="75"/>
      <c r="F192" s="75"/>
      <c r="G192" s="76"/>
      <c r="I192" s="74" t="s">
        <v>126</v>
      </c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6"/>
      <c r="AE192" s="74" t="s">
        <v>138</v>
      </c>
      <c r="AF192" s="75"/>
      <c r="AG192" s="75"/>
      <c r="AH192" s="75"/>
      <c r="AI192" s="75"/>
      <c r="AJ192" s="75"/>
      <c r="AK192" s="76"/>
      <c r="AM192" s="74" t="s">
        <v>140</v>
      </c>
      <c r="AN192" s="75"/>
      <c r="AO192" s="75"/>
      <c r="AP192" s="75"/>
      <c r="AQ192" s="75"/>
      <c r="AR192" s="76"/>
      <c r="AS192" s="36"/>
    </row>
    <row r="193" spans="1:46" ht="2.25" customHeight="1">
      <c r="A193" s="37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9"/>
      <c r="AT193" s="30"/>
    </row>
    <row r="194" spans="1:45" ht="2.25" customHeight="1">
      <c r="A194" s="40"/>
      <c r="B194" s="41"/>
      <c r="C194" s="42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0"/>
      <c r="R194" s="41"/>
      <c r="S194" s="42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0"/>
      <c r="AH194" s="41"/>
      <c r="AI194" s="42"/>
      <c r="AJ194" s="41"/>
      <c r="AK194" s="41"/>
      <c r="AL194" s="41"/>
      <c r="AM194" s="41"/>
      <c r="AN194" s="41"/>
      <c r="AO194" s="41"/>
      <c r="AP194" s="41"/>
      <c r="AQ194" s="40"/>
      <c r="AR194" s="41"/>
      <c r="AS194" s="42"/>
    </row>
    <row r="195" spans="1:45" ht="14.25">
      <c r="A195" s="43"/>
      <c r="B195" s="44" t="s">
        <v>134</v>
      </c>
      <c r="C195" s="45"/>
      <c r="D195" s="46"/>
      <c r="E195" s="44">
        <v>1</v>
      </c>
      <c r="F195" s="46"/>
      <c r="G195" s="44">
        <v>2</v>
      </c>
      <c r="H195" s="46"/>
      <c r="I195" s="44">
        <v>3</v>
      </c>
      <c r="J195" s="46"/>
      <c r="K195" s="44">
        <v>4</v>
      </c>
      <c r="L195" s="46"/>
      <c r="M195" s="44">
        <v>5</v>
      </c>
      <c r="N195" s="46"/>
      <c r="O195" s="44">
        <v>6</v>
      </c>
      <c r="P195" s="46"/>
      <c r="Q195" s="43"/>
      <c r="R195" s="44" t="s">
        <v>135</v>
      </c>
      <c r="S195" s="45"/>
      <c r="T195" s="46"/>
      <c r="U195" s="44">
        <v>1</v>
      </c>
      <c r="V195" s="46"/>
      <c r="W195" s="44">
        <v>2</v>
      </c>
      <c r="X195" s="46"/>
      <c r="Y195" s="44">
        <v>3</v>
      </c>
      <c r="Z195" s="46"/>
      <c r="AA195" s="44">
        <v>4</v>
      </c>
      <c r="AB195" s="46"/>
      <c r="AC195" s="44">
        <v>5</v>
      </c>
      <c r="AD195" s="46"/>
      <c r="AE195" s="44">
        <v>6</v>
      </c>
      <c r="AF195" s="46"/>
      <c r="AG195" s="43"/>
      <c r="AH195" s="44" t="s">
        <v>135</v>
      </c>
      <c r="AI195" s="45"/>
      <c r="AJ195" s="46"/>
      <c r="AK195" s="44" t="s">
        <v>136</v>
      </c>
      <c r="AL195" s="46"/>
      <c r="AM195" s="44" t="s">
        <v>57</v>
      </c>
      <c r="AN195" s="46"/>
      <c r="AO195" s="44" t="s">
        <v>2</v>
      </c>
      <c r="AP195" s="46"/>
      <c r="AQ195" s="43"/>
      <c r="AR195" s="44" t="s">
        <v>137</v>
      </c>
      <c r="AS195" s="45"/>
    </row>
    <row r="196" spans="1:45" ht="2.25" customHeight="1">
      <c r="A196" s="47"/>
      <c r="B196" s="48"/>
      <c r="C196" s="49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7"/>
      <c r="R196" s="48"/>
      <c r="S196" s="49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7"/>
      <c r="AH196" s="48"/>
      <c r="AI196" s="49"/>
      <c r="AJ196" s="48"/>
      <c r="AK196" s="48"/>
      <c r="AL196" s="48"/>
      <c r="AM196" s="48"/>
      <c r="AN196" s="48"/>
      <c r="AO196" s="48"/>
      <c r="AP196" s="48"/>
      <c r="AQ196" s="47"/>
      <c r="AR196" s="48"/>
      <c r="AS196" s="49"/>
    </row>
    <row r="197" spans="1:45" ht="2.25" customHeight="1">
      <c r="A197" s="43"/>
      <c r="B197" s="50"/>
      <c r="C197" s="51"/>
      <c r="D197" s="52"/>
      <c r="E197" s="52"/>
      <c r="F197" s="52"/>
      <c r="G197" s="52"/>
      <c r="Q197" s="43"/>
      <c r="R197" s="46"/>
      <c r="S197" s="45"/>
      <c r="AG197" s="43"/>
      <c r="AH197" s="46"/>
      <c r="AI197" s="45"/>
      <c r="AQ197" s="43"/>
      <c r="AR197" s="50"/>
      <c r="AS197" s="45"/>
    </row>
    <row r="198" spans="1:45" ht="14.25">
      <c r="A198" s="43"/>
      <c r="B198" s="44">
        <v>1</v>
      </c>
      <c r="C198" s="45"/>
      <c r="E198" s="53">
        <v>7</v>
      </c>
      <c r="G198" s="53">
        <v>5</v>
      </c>
      <c r="I198" s="53">
        <v>2</v>
      </c>
      <c r="K198" s="53">
        <v>9</v>
      </c>
      <c r="M198" s="53">
        <v>6</v>
      </c>
      <c r="O198" s="53">
        <v>2</v>
      </c>
      <c r="Q198" s="43"/>
      <c r="R198" s="44">
        <f>SUM(E198:O198)</f>
        <v>31</v>
      </c>
      <c r="S198" s="45"/>
      <c r="U198" s="53">
        <v>7</v>
      </c>
      <c r="W198" s="53">
        <v>4</v>
      </c>
      <c r="Y198" s="53" t="s">
        <v>145</v>
      </c>
      <c r="AA198" s="53">
        <v>9</v>
      </c>
      <c r="AC198" s="53">
        <v>8</v>
      </c>
      <c r="AE198" s="53">
        <v>6</v>
      </c>
      <c r="AG198" s="43"/>
      <c r="AH198" s="44">
        <f>SUM(U198:AE198)</f>
        <v>34</v>
      </c>
      <c r="AI198" s="45"/>
      <c r="AK198" s="53">
        <f>R198+AH198</f>
        <v>65</v>
      </c>
      <c r="AM198" s="53">
        <f>12-COUNTIF(E198:O198,"M")-COUNTIF(U198:AE198,"M")</f>
        <v>11</v>
      </c>
      <c r="AO198" s="53">
        <f>COUNTIF(E198:O198,"10")+COUNTIF(U198:AE198,"10")</f>
        <v>0</v>
      </c>
      <c r="AQ198" s="43"/>
      <c r="AR198" s="44">
        <f>AK198</f>
        <v>65</v>
      </c>
      <c r="AS198" s="45"/>
    </row>
    <row r="199" spans="1:45" ht="2.25" customHeight="1">
      <c r="A199" s="43"/>
      <c r="B199" s="50"/>
      <c r="C199" s="45"/>
      <c r="E199" s="52"/>
      <c r="G199" s="52"/>
      <c r="K199" s="52"/>
      <c r="M199" s="52"/>
      <c r="O199" s="52"/>
      <c r="Q199" s="43"/>
      <c r="R199" s="50"/>
      <c r="S199" s="45"/>
      <c r="U199" s="52"/>
      <c r="W199" s="52"/>
      <c r="AA199" s="52"/>
      <c r="AC199" s="52"/>
      <c r="AE199" s="52"/>
      <c r="AG199" s="43"/>
      <c r="AH199" s="50"/>
      <c r="AI199" s="45"/>
      <c r="AK199" s="52"/>
      <c r="AM199" s="52"/>
      <c r="AO199" s="52"/>
      <c r="AQ199" s="43"/>
      <c r="AR199" s="50"/>
      <c r="AS199" s="45"/>
    </row>
    <row r="200" spans="1:45" ht="14.25">
      <c r="A200" s="43"/>
      <c r="B200" s="44">
        <v>2</v>
      </c>
      <c r="C200" s="45"/>
      <c r="E200" s="53">
        <v>7</v>
      </c>
      <c r="G200" s="53">
        <v>6</v>
      </c>
      <c r="I200" s="53">
        <v>1</v>
      </c>
      <c r="K200" s="53">
        <v>5</v>
      </c>
      <c r="M200" s="53">
        <v>4</v>
      </c>
      <c r="O200" s="53" t="s">
        <v>145</v>
      </c>
      <c r="Q200" s="43"/>
      <c r="R200" s="44">
        <f>SUM(E200:O200)</f>
        <v>23</v>
      </c>
      <c r="S200" s="45"/>
      <c r="U200" s="53">
        <v>8</v>
      </c>
      <c r="W200" s="53">
        <v>8</v>
      </c>
      <c r="Y200" s="53">
        <v>4</v>
      </c>
      <c r="AA200" s="53">
        <v>8</v>
      </c>
      <c r="AC200" s="53">
        <v>6</v>
      </c>
      <c r="AE200" s="53">
        <v>2</v>
      </c>
      <c r="AG200" s="43"/>
      <c r="AH200" s="44">
        <f>SUM(U200:AE200)</f>
        <v>36</v>
      </c>
      <c r="AI200" s="45"/>
      <c r="AK200" s="53">
        <f>R200+AH200</f>
        <v>59</v>
      </c>
      <c r="AM200" s="53">
        <f>12-COUNTIF(E200:O200,"M")-COUNTIF(U200:AE200,"M")</f>
        <v>11</v>
      </c>
      <c r="AO200" s="53">
        <f>COUNTIF(E200:O200,"10")+COUNTIF(U200:AE200,"10")</f>
        <v>0</v>
      </c>
      <c r="AQ200" s="43"/>
      <c r="AR200" s="44">
        <f>AR198+AK200</f>
        <v>124</v>
      </c>
      <c r="AS200" s="45"/>
    </row>
    <row r="201" spans="1:45" ht="2.25" customHeight="1">
      <c r="A201" s="43"/>
      <c r="B201" s="46"/>
      <c r="C201" s="45"/>
      <c r="Q201" s="43"/>
      <c r="R201" s="46"/>
      <c r="S201" s="45"/>
      <c r="AG201" s="43"/>
      <c r="AH201" s="46"/>
      <c r="AI201" s="45"/>
      <c r="AQ201" s="43"/>
      <c r="AR201" s="46"/>
      <c r="AS201" s="45"/>
    </row>
    <row r="202" spans="1:45" ht="14.25">
      <c r="A202" s="43"/>
      <c r="B202" s="44">
        <v>3</v>
      </c>
      <c r="C202" s="45"/>
      <c r="E202" s="53">
        <v>5</v>
      </c>
      <c r="G202" s="53">
        <v>4</v>
      </c>
      <c r="I202" s="53">
        <v>3</v>
      </c>
      <c r="K202" s="53">
        <v>7</v>
      </c>
      <c r="M202" s="53">
        <v>5</v>
      </c>
      <c r="O202" s="53">
        <v>3</v>
      </c>
      <c r="Q202" s="43"/>
      <c r="R202" s="44">
        <f>SUM(E202:O202)</f>
        <v>27</v>
      </c>
      <c r="S202" s="45"/>
      <c r="U202" s="53">
        <v>8</v>
      </c>
      <c r="W202" s="53">
        <v>7</v>
      </c>
      <c r="Y202" s="53">
        <v>6</v>
      </c>
      <c r="AA202" s="53">
        <v>8</v>
      </c>
      <c r="AC202" s="53">
        <v>5</v>
      </c>
      <c r="AE202" s="53">
        <v>4</v>
      </c>
      <c r="AG202" s="43"/>
      <c r="AH202" s="44">
        <f>SUM(U202:AE202)</f>
        <v>38</v>
      </c>
      <c r="AI202" s="45"/>
      <c r="AK202" s="53">
        <f>R202+AH202</f>
        <v>65</v>
      </c>
      <c r="AM202" s="53">
        <f>12-COUNTIF(E202:O202,"M")-COUNTIF(U202:AE202,"M")</f>
        <v>12</v>
      </c>
      <c r="AO202" s="53">
        <f>COUNTIF(E202:O202,"10")+COUNTIF(U202:AE202,"10")</f>
        <v>0</v>
      </c>
      <c r="AQ202" s="43"/>
      <c r="AR202" s="44">
        <f>AR200+AK202</f>
        <v>189</v>
      </c>
      <c r="AS202" s="45"/>
    </row>
    <row r="203" spans="1:45" ht="2.25" customHeight="1">
      <c r="A203" s="43"/>
      <c r="B203" s="54"/>
      <c r="C203" s="45"/>
      <c r="E203" s="55"/>
      <c r="G203" s="55"/>
      <c r="K203" s="55"/>
      <c r="M203" s="55"/>
      <c r="O203" s="55"/>
      <c r="Q203" s="43"/>
      <c r="R203" s="54"/>
      <c r="S203" s="45"/>
      <c r="U203" s="55"/>
      <c r="W203" s="55"/>
      <c r="AA203" s="55"/>
      <c r="AC203" s="55"/>
      <c r="AE203" s="55"/>
      <c r="AG203" s="43"/>
      <c r="AH203" s="54"/>
      <c r="AI203" s="45"/>
      <c r="AK203" s="55"/>
      <c r="AM203" s="55"/>
      <c r="AO203" s="55"/>
      <c r="AQ203" s="43"/>
      <c r="AR203" s="54"/>
      <c r="AS203" s="45"/>
    </row>
    <row r="204" spans="1:45" ht="14.25">
      <c r="A204" s="43"/>
      <c r="B204" s="44">
        <v>4</v>
      </c>
      <c r="C204" s="45"/>
      <c r="E204" s="53">
        <v>7</v>
      </c>
      <c r="G204" s="53">
        <v>2</v>
      </c>
      <c r="I204" s="53" t="s">
        <v>145</v>
      </c>
      <c r="K204" s="53">
        <v>6</v>
      </c>
      <c r="M204" s="53">
        <v>4</v>
      </c>
      <c r="O204" s="53" t="s">
        <v>145</v>
      </c>
      <c r="Q204" s="43"/>
      <c r="R204" s="44">
        <f>SUM(E204:O204)</f>
        <v>19</v>
      </c>
      <c r="S204" s="45"/>
      <c r="U204" s="53">
        <v>9</v>
      </c>
      <c r="W204" s="53">
        <v>6</v>
      </c>
      <c r="Y204" s="53">
        <v>6</v>
      </c>
      <c r="AA204" s="53">
        <v>8</v>
      </c>
      <c r="AC204" s="53">
        <v>8</v>
      </c>
      <c r="AE204" s="53">
        <v>2</v>
      </c>
      <c r="AG204" s="43"/>
      <c r="AH204" s="44">
        <f>SUM(U204:AE204)</f>
        <v>39</v>
      </c>
      <c r="AI204" s="45"/>
      <c r="AK204" s="53">
        <f>R204+AH204</f>
        <v>58</v>
      </c>
      <c r="AM204" s="53">
        <f>12-COUNTIF(E204:O204,"M")-COUNTIF(U204:AE204,"M")</f>
        <v>10</v>
      </c>
      <c r="AO204" s="53">
        <f>COUNTIF(E204:O204,"10")+COUNTIF(U204:AE204,"10")</f>
        <v>0</v>
      </c>
      <c r="AQ204" s="43"/>
      <c r="AR204" s="44">
        <f>AR202+AK204</f>
        <v>247</v>
      </c>
      <c r="AS204" s="45"/>
    </row>
    <row r="205" spans="1:45" ht="2.25" customHeight="1">
      <c r="A205" s="43"/>
      <c r="B205" s="54"/>
      <c r="C205" s="45"/>
      <c r="E205" s="55"/>
      <c r="G205" s="55"/>
      <c r="K205" s="55"/>
      <c r="M205" s="55"/>
      <c r="O205" s="55"/>
      <c r="Q205" s="43"/>
      <c r="R205" s="54"/>
      <c r="S205" s="45"/>
      <c r="U205" s="55"/>
      <c r="W205" s="55"/>
      <c r="AA205" s="55"/>
      <c r="AC205" s="55"/>
      <c r="AE205" s="55"/>
      <c r="AG205" s="43"/>
      <c r="AH205" s="54"/>
      <c r="AI205" s="45"/>
      <c r="AK205" s="55"/>
      <c r="AM205" s="55"/>
      <c r="AO205" s="55"/>
      <c r="AQ205" s="43"/>
      <c r="AR205" s="54"/>
      <c r="AS205" s="45"/>
    </row>
    <row r="206" spans="1:45" ht="14.25">
      <c r="A206" s="43"/>
      <c r="B206" s="44">
        <v>5</v>
      </c>
      <c r="C206" s="45"/>
      <c r="E206" s="53">
        <v>7</v>
      </c>
      <c r="G206" s="53">
        <v>5</v>
      </c>
      <c r="I206" s="53">
        <v>1</v>
      </c>
      <c r="K206" s="53">
        <v>8</v>
      </c>
      <c r="M206" s="53">
        <v>8</v>
      </c>
      <c r="O206" s="53">
        <v>5</v>
      </c>
      <c r="Q206" s="43"/>
      <c r="R206" s="44">
        <f>SUM(E206:O206)</f>
        <v>34</v>
      </c>
      <c r="S206" s="45"/>
      <c r="U206" s="53">
        <v>8</v>
      </c>
      <c r="W206" s="53">
        <v>7</v>
      </c>
      <c r="Y206" s="53">
        <v>3</v>
      </c>
      <c r="AA206" s="53">
        <v>6</v>
      </c>
      <c r="AC206" s="53">
        <v>1</v>
      </c>
      <c r="AE206" s="53">
        <v>1</v>
      </c>
      <c r="AG206" s="43"/>
      <c r="AH206" s="44">
        <f>SUM(U206:AE206)</f>
        <v>26</v>
      </c>
      <c r="AI206" s="45"/>
      <c r="AK206" s="53">
        <f>R206+AH206</f>
        <v>60</v>
      </c>
      <c r="AM206" s="53">
        <f>12-COUNTIF(E206:O206,"M")-COUNTIF(U206:AE206,"M")</f>
        <v>12</v>
      </c>
      <c r="AO206" s="53">
        <f>COUNTIF(E206:O206,"10")+COUNTIF(U206:AE206,"10")</f>
        <v>0</v>
      </c>
      <c r="AQ206" s="43"/>
      <c r="AR206" s="44">
        <f>AR204+AK206</f>
        <v>307</v>
      </c>
      <c r="AS206" s="45"/>
    </row>
    <row r="207" spans="1:45" ht="2.25" customHeight="1">
      <c r="A207" s="47"/>
      <c r="B207" s="56"/>
      <c r="C207" s="49"/>
      <c r="D207" s="38"/>
      <c r="E207" s="57"/>
      <c r="F207" s="38"/>
      <c r="G207" s="57"/>
      <c r="H207" s="38"/>
      <c r="I207" s="38"/>
      <c r="J207" s="38"/>
      <c r="K207" s="57"/>
      <c r="L207" s="38"/>
      <c r="M207" s="57"/>
      <c r="N207" s="38"/>
      <c r="O207" s="57"/>
      <c r="P207" s="38"/>
      <c r="Q207" s="47"/>
      <c r="R207" s="56"/>
      <c r="S207" s="49"/>
      <c r="T207" s="38"/>
      <c r="U207" s="57"/>
      <c r="V207" s="38"/>
      <c r="W207" s="57"/>
      <c r="X207" s="38"/>
      <c r="Y207" s="38"/>
      <c r="Z207" s="38"/>
      <c r="AA207" s="57"/>
      <c r="AB207" s="38"/>
      <c r="AC207" s="57"/>
      <c r="AD207" s="38"/>
      <c r="AE207" s="57"/>
      <c r="AF207" s="38"/>
      <c r="AG207" s="47"/>
      <c r="AH207" s="56"/>
      <c r="AI207" s="49"/>
      <c r="AJ207" s="38"/>
      <c r="AK207" s="57"/>
      <c r="AL207" s="38"/>
      <c r="AM207" s="57"/>
      <c r="AN207" s="38"/>
      <c r="AO207" s="57"/>
      <c r="AP207" s="38"/>
      <c r="AQ207" s="47"/>
      <c r="AR207" s="56"/>
      <c r="AS207" s="49"/>
    </row>
    <row r="208" spans="2:45" ht="2.25" customHeight="1">
      <c r="B208" s="55"/>
      <c r="E208" s="55"/>
      <c r="G208" s="55"/>
      <c r="K208" s="55"/>
      <c r="M208" s="55"/>
      <c r="O208" s="55"/>
      <c r="R208" s="55"/>
      <c r="U208" s="55"/>
      <c r="W208" s="55"/>
      <c r="AA208" s="55"/>
      <c r="AC208" s="55"/>
      <c r="AE208" s="55"/>
      <c r="AH208" s="55"/>
      <c r="AJ208" s="40"/>
      <c r="AK208" s="58"/>
      <c r="AL208" s="41"/>
      <c r="AM208" s="58"/>
      <c r="AN208" s="41"/>
      <c r="AO208" s="58"/>
      <c r="AP208" s="41"/>
      <c r="AQ208" s="40"/>
      <c r="AR208" s="58"/>
      <c r="AS208" s="42"/>
    </row>
    <row r="209" spans="2:45" ht="14.25">
      <c r="B209" s="60" t="s">
        <v>53</v>
      </c>
      <c r="E209" s="62"/>
      <c r="F209" s="63"/>
      <c r="G209" s="63"/>
      <c r="H209" s="63"/>
      <c r="I209" s="63"/>
      <c r="J209" s="63"/>
      <c r="K209" s="63"/>
      <c r="L209" s="63"/>
      <c r="M209" s="63"/>
      <c r="N209" s="63"/>
      <c r="O209" s="64"/>
      <c r="Q209" s="68" t="s">
        <v>143</v>
      </c>
      <c r="R209" s="69"/>
      <c r="S209" s="70"/>
      <c r="U209" s="62"/>
      <c r="V209" s="63"/>
      <c r="W209" s="63"/>
      <c r="X209" s="63"/>
      <c r="Y209" s="63"/>
      <c r="Z209" s="63"/>
      <c r="AA209" s="63"/>
      <c r="AB209" s="63"/>
      <c r="AC209" s="63"/>
      <c r="AD209" s="63"/>
      <c r="AE209" s="64"/>
      <c r="AJ209" s="43"/>
      <c r="AK209" s="44">
        <f>SUM(AK198:AK206)</f>
        <v>307</v>
      </c>
      <c r="AL209" s="46"/>
      <c r="AM209" s="44">
        <f>SUM(AM198:AM206)</f>
        <v>56</v>
      </c>
      <c r="AN209" s="46"/>
      <c r="AO209" s="44">
        <f>SUM(AO198:AO206)</f>
        <v>0</v>
      </c>
      <c r="AP209" s="46"/>
      <c r="AQ209" s="43"/>
      <c r="AR209" s="44">
        <f>AK209</f>
        <v>307</v>
      </c>
      <c r="AS209" s="45"/>
    </row>
    <row r="210" spans="2:45" ht="2.25" customHeight="1">
      <c r="B210" s="61"/>
      <c r="E210" s="65"/>
      <c r="F210" s="66"/>
      <c r="G210" s="66"/>
      <c r="H210" s="66"/>
      <c r="I210" s="66"/>
      <c r="J210" s="66"/>
      <c r="K210" s="66"/>
      <c r="L210" s="66"/>
      <c r="M210" s="66"/>
      <c r="N210" s="66"/>
      <c r="O210" s="67"/>
      <c r="Q210" s="71"/>
      <c r="R210" s="72"/>
      <c r="S210" s="73"/>
      <c r="U210" s="65"/>
      <c r="V210" s="66"/>
      <c r="W210" s="66"/>
      <c r="X210" s="66"/>
      <c r="Y210" s="66"/>
      <c r="Z210" s="66"/>
      <c r="AA210" s="66"/>
      <c r="AB210" s="66"/>
      <c r="AC210" s="66"/>
      <c r="AD210" s="66"/>
      <c r="AE210" s="67"/>
      <c r="AJ210" s="47"/>
      <c r="AK210" s="48"/>
      <c r="AL210" s="48"/>
      <c r="AM210" s="48"/>
      <c r="AN210" s="48"/>
      <c r="AO210" s="48"/>
      <c r="AP210" s="48"/>
      <c r="AQ210" s="47"/>
      <c r="AR210" s="48"/>
      <c r="AS210" s="49"/>
    </row>
    <row r="212" spans="1:45" ht="2.25" customHeight="1">
      <c r="A212" s="32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4"/>
    </row>
    <row r="213" spans="1:45" ht="14.25">
      <c r="A213" s="35"/>
      <c r="B213" s="74" t="s">
        <v>98</v>
      </c>
      <c r="C213" s="75"/>
      <c r="D213" s="75"/>
      <c r="E213" s="75"/>
      <c r="F213" s="75"/>
      <c r="G213" s="76"/>
      <c r="I213" s="74" t="str">
        <f>INDEX(Scores!$G:$G,MATCH(AM213,Scores!$BH:$BH,0),1)&amp;" "&amp;INDEX(Scores!$I:$I,MATCH(AM213,Scores!$BH:$BH,0),1)</f>
        <v>David O'Carroll</v>
      </c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6"/>
      <c r="AE213" s="74" t="s">
        <v>51</v>
      </c>
      <c r="AF213" s="75"/>
      <c r="AG213" s="75"/>
      <c r="AH213" s="75"/>
      <c r="AI213" s="75"/>
      <c r="AJ213" s="75"/>
      <c r="AK213" s="76"/>
      <c r="AM213" s="74" t="s">
        <v>75</v>
      </c>
      <c r="AN213" s="75"/>
      <c r="AO213" s="75"/>
      <c r="AP213" s="75"/>
      <c r="AQ213" s="75"/>
      <c r="AR213" s="76"/>
      <c r="AS213" s="36"/>
    </row>
    <row r="214" spans="1:45" ht="2.25" customHeight="1">
      <c r="A214" s="35"/>
      <c r="AS214" s="36"/>
    </row>
    <row r="215" spans="1:45" ht="14.25">
      <c r="A215" s="35"/>
      <c r="B215" s="74" t="s">
        <v>54</v>
      </c>
      <c r="C215" s="75"/>
      <c r="D215" s="75"/>
      <c r="E215" s="75"/>
      <c r="F215" s="75"/>
      <c r="G215" s="76"/>
      <c r="I215" s="74" t="s">
        <v>125</v>
      </c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6"/>
      <c r="AE215" s="74" t="s">
        <v>138</v>
      </c>
      <c r="AF215" s="75"/>
      <c r="AG215" s="75"/>
      <c r="AH215" s="75"/>
      <c r="AI215" s="75"/>
      <c r="AJ215" s="75"/>
      <c r="AK215" s="76"/>
      <c r="AM215" s="74" t="s">
        <v>140</v>
      </c>
      <c r="AN215" s="75"/>
      <c r="AO215" s="75"/>
      <c r="AP215" s="75"/>
      <c r="AQ215" s="75"/>
      <c r="AR215" s="76"/>
      <c r="AS215" s="36"/>
    </row>
    <row r="216" spans="1:46" ht="2.25" customHeight="1">
      <c r="A216" s="37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9"/>
      <c r="AT216" s="30"/>
    </row>
    <row r="217" spans="1:45" ht="2.25" customHeight="1">
      <c r="A217" s="40"/>
      <c r="B217" s="41"/>
      <c r="C217" s="42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0"/>
      <c r="R217" s="41"/>
      <c r="S217" s="42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0"/>
      <c r="AH217" s="41"/>
      <c r="AI217" s="42"/>
      <c r="AJ217" s="41"/>
      <c r="AK217" s="41"/>
      <c r="AL217" s="41"/>
      <c r="AM217" s="41"/>
      <c r="AN217" s="41"/>
      <c r="AO217" s="41"/>
      <c r="AP217" s="41"/>
      <c r="AQ217" s="40"/>
      <c r="AR217" s="41"/>
      <c r="AS217" s="42"/>
    </row>
    <row r="218" spans="1:45" ht="14.25">
      <c r="A218" s="43"/>
      <c r="B218" s="44" t="s">
        <v>134</v>
      </c>
      <c r="C218" s="45"/>
      <c r="D218" s="46"/>
      <c r="E218" s="44">
        <v>1</v>
      </c>
      <c r="F218" s="46"/>
      <c r="G218" s="44">
        <v>2</v>
      </c>
      <c r="H218" s="46"/>
      <c r="I218" s="44">
        <v>3</v>
      </c>
      <c r="J218" s="46"/>
      <c r="K218" s="44">
        <v>4</v>
      </c>
      <c r="L218" s="46"/>
      <c r="M218" s="44">
        <v>5</v>
      </c>
      <c r="N218" s="46"/>
      <c r="O218" s="44">
        <v>6</v>
      </c>
      <c r="P218" s="46"/>
      <c r="Q218" s="43"/>
      <c r="R218" s="44" t="s">
        <v>135</v>
      </c>
      <c r="S218" s="45"/>
      <c r="T218" s="46"/>
      <c r="U218" s="44">
        <v>1</v>
      </c>
      <c r="V218" s="46"/>
      <c r="W218" s="44">
        <v>2</v>
      </c>
      <c r="X218" s="46"/>
      <c r="Y218" s="44">
        <v>3</v>
      </c>
      <c r="Z218" s="46"/>
      <c r="AA218" s="44">
        <v>4</v>
      </c>
      <c r="AB218" s="46"/>
      <c r="AC218" s="44">
        <v>5</v>
      </c>
      <c r="AD218" s="46"/>
      <c r="AE218" s="44">
        <v>6</v>
      </c>
      <c r="AF218" s="46"/>
      <c r="AG218" s="43"/>
      <c r="AH218" s="44" t="s">
        <v>135</v>
      </c>
      <c r="AI218" s="45"/>
      <c r="AJ218" s="46"/>
      <c r="AK218" s="44" t="s">
        <v>136</v>
      </c>
      <c r="AL218" s="46"/>
      <c r="AM218" s="44" t="s">
        <v>57</v>
      </c>
      <c r="AN218" s="46"/>
      <c r="AO218" s="44" t="s">
        <v>2</v>
      </c>
      <c r="AP218" s="46"/>
      <c r="AQ218" s="43"/>
      <c r="AR218" s="44" t="s">
        <v>137</v>
      </c>
      <c r="AS218" s="45"/>
    </row>
    <row r="219" spans="1:45" ht="2.25" customHeight="1">
      <c r="A219" s="47"/>
      <c r="B219" s="48"/>
      <c r="C219" s="49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7"/>
      <c r="R219" s="48"/>
      <c r="S219" s="49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7"/>
      <c r="AH219" s="48"/>
      <c r="AI219" s="49"/>
      <c r="AJ219" s="48"/>
      <c r="AK219" s="48"/>
      <c r="AL219" s="48"/>
      <c r="AM219" s="48"/>
      <c r="AN219" s="48"/>
      <c r="AO219" s="48"/>
      <c r="AP219" s="48"/>
      <c r="AQ219" s="47"/>
      <c r="AR219" s="48"/>
      <c r="AS219" s="49"/>
    </row>
    <row r="220" spans="1:45" ht="2.25" customHeight="1">
      <c r="A220" s="43"/>
      <c r="B220" s="50"/>
      <c r="C220" s="51"/>
      <c r="D220" s="52"/>
      <c r="E220" s="52"/>
      <c r="F220" s="52"/>
      <c r="G220" s="52"/>
      <c r="Q220" s="43"/>
      <c r="R220" s="46"/>
      <c r="S220" s="45"/>
      <c r="AG220" s="43"/>
      <c r="AH220" s="46"/>
      <c r="AI220" s="45"/>
      <c r="AQ220" s="43"/>
      <c r="AR220" s="50"/>
      <c r="AS220" s="45"/>
    </row>
    <row r="221" spans="1:45" ht="14.25">
      <c r="A221" s="43"/>
      <c r="B221" s="44">
        <v>1</v>
      </c>
      <c r="C221" s="45"/>
      <c r="E221" s="53">
        <v>9</v>
      </c>
      <c r="G221" s="53">
        <v>4</v>
      </c>
      <c r="I221" s="53" t="s">
        <v>145</v>
      </c>
      <c r="K221" s="53">
        <v>7</v>
      </c>
      <c r="M221" s="53">
        <v>6</v>
      </c>
      <c r="O221" s="53">
        <v>3</v>
      </c>
      <c r="Q221" s="43"/>
      <c r="R221" s="44">
        <f>SUM(E221:O221)</f>
        <v>29</v>
      </c>
      <c r="S221" s="45"/>
      <c r="U221" s="53">
        <v>8</v>
      </c>
      <c r="W221" s="53">
        <v>5</v>
      </c>
      <c r="Y221" s="53">
        <v>4</v>
      </c>
      <c r="AA221" s="53">
        <v>8</v>
      </c>
      <c r="AC221" s="53">
        <v>2</v>
      </c>
      <c r="AE221" s="53" t="s">
        <v>145</v>
      </c>
      <c r="AG221" s="43"/>
      <c r="AH221" s="44">
        <f>SUM(U221:AE221)</f>
        <v>27</v>
      </c>
      <c r="AI221" s="45"/>
      <c r="AK221" s="53">
        <f>R221+AH221</f>
        <v>56</v>
      </c>
      <c r="AM221" s="53">
        <f>12-COUNTIF(E221:O221,"M")-COUNTIF(U221:AE221,"M")</f>
        <v>10</v>
      </c>
      <c r="AO221" s="53">
        <f>COUNTIF(E221:O221,"10")+COUNTIF(U221:AE221,"10")</f>
        <v>0</v>
      </c>
      <c r="AQ221" s="43"/>
      <c r="AR221" s="44">
        <f>AK221</f>
        <v>56</v>
      </c>
      <c r="AS221" s="45"/>
    </row>
    <row r="222" spans="1:45" ht="2.25" customHeight="1">
      <c r="A222" s="43"/>
      <c r="B222" s="50"/>
      <c r="C222" s="45"/>
      <c r="E222" s="52"/>
      <c r="G222" s="52"/>
      <c r="K222" s="52"/>
      <c r="M222" s="52"/>
      <c r="O222" s="52"/>
      <c r="Q222" s="43"/>
      <c r="R222" s="50"/>
      <c r="S222" s="45"/>
      <c r="U222" s="52"/>
      <c r="W222" s="52"/>
      <c r="AA222" s="52"/>
      <c r="AC222" s="52"/>
      <c r="AE222" s="52"/>
      <c r="AG222" s="43"/>
      <c r="AH222" s="50"/>
      <c r="AI222" s="45"/>
      <c r="AK222" s="52"/>
      <c r="AM222" s="52"/>
      <c r="AO222" s="52"/>
      <c r="AQ222" s="43"/>
      <c r="AR222" s="50"/>
      <c r="AS222" s="45"/>
    </row>
    <row r="223" spans="1:45" ht="14.25">
      <c r="A223" s="43"/>
      <c r="B223" s="44">
        <v>2</v>
      </c>
      <c r="C223" s="45"/>
      <c r="E223" s="53">
        <v>6</v>
      </c>
      <c r="G223" s="53">
        <v>4</v>
      </c>
      <c r="I223" s="53">
        <v>2</v>
      </c>
      <c r="K223" s="53">
        <v>8</v>
      </c>
      <c r="M223" s="53">
        <v>5</v>
      </c>
      <c r="O223" s="53" t="s">
        <v>145</v>
      </c>
      <c r="Q223" s="43"/>
      <c r="R223" s="44">
        <f>SUM(E223:O223)</f>
        <v>25</v>
      </c>
      <c r="S223" s="45"/>
      <c r="U223" s="53">
        <v>6</v>
      </c>
      <c r="W223" s="53">
        <v>5</v>
      </c>
      <c r="Y223" s="53">
        <v>3</v>
      </c>
      <c r="AA223" s="53">
        <v>8</v>
      </c>
      <c r="AC223" s="53">
        <v>6</v>
      </c>
      <c r="AE223" s="53" t="s">
        <v>145</v>
      </c>
      <c r="AG223" s="43"/>
      <c r="AH223" s="44">
        <f>SUM(U223:AE223)</f>
        <v>28</v>
      </c>
      <c r="AI223" s="45"/>
      <c r="AK223" s="53">
        <f>R223+AH223</f>
        <v>53</v>
      </c>
      <c r="AM223" s="53">
        <f>12-COUNTIF(E223:O223,"M")-COUNTIF(U223:AE223,"M")</f>
        <v>10</v>
      </c>
      <c r="AO223" s="53">
        <f>COUNTIF(E223:O223,"10")+COUNTIF(U223:AE223,"10")</f>
        <v>0</v>
      </c>
      <c r="AQ223" s="43"/>
      <c r="AR223" s="44">
        <f>AR221+AK223</f>
        <v>109</v>
      </c>
      <c r="AS223" s="45"/>
    </row>
    <row r="224" spans="1:45" ht="2.25" customHeight="1">
      <c r="A224" s="43"/>
      <c r="B224" s="46"/>
      <c r="C224" s="45"/>
      <c r="Q224" s="43"/>
      <c r="R224" s="46"/>
      <c r="S224" s="45"/>
      <c r="AG224" s="43"/>
      <c r="AH224" s="46"/>
      <c r="AI224" s="45"/>
      <c r="AQ224" s="43"/>
      <c r="AR224" s="46"/>
      <c r="AS224" s="45"/>
    </row>
    <row r="225" spans="1:45" ht="14.25">
      <c r="A225" s="43"/>
      <c r="B225" s="44">
        <v>3</v>
      </c>
      <c r="C225" s="45"/>
      <c r="E225" s="53">
        <v>6</v>
      </c>
      <c r="G225" s="53">
        <v>5</v>
      </c>
      <c r="I225" s="53">
        <v>5</v>
      </c>
      <c r="K225" s="53">
        <v>4</v>
      </c>
      <c r="M225" s="53">
        <v>3</v>
      </c>
      <c r="O225" s="53" t="s">
        <v>145</v>
      </c>
      <c r="Q225" s="43"/>
      <c r="R225" s="44">
        <f>SUM(E225:O225)</f>
        <v>23</v>
      </c>
      <c r="S225" s="45"/>
      <c r="U225" s="53">
        <v>6</v>
      </c>
      <c r="W225" s="53" t="s">
        <v>145</v>
      </c>
      <c r="Y225" s="53" t="s">
        <v>145</v>
      </c>
      <c r="AA225" s="53">
        <v>9</v>
      </c>
      <c r="AC225" s="53">
        <v>3</v>
      </c>
      <c r="AE225" s="53" t="s">
        <v>145</v>
      </c>
      <c r="AG225" s="43"/>
      <c r="AH225" s="44">
        <f>SUM(U225:AE225)</f>
        <v>18</v>
      </c>
      <c r="AI225" s="45"/>
      <c r="AK225" s="53">
        <f>R225+AH225</f>
        <v>41</v>
      </c>
      <c r="AM225" s="53">
        <f>12-COUNTIF(E225:O225,"M")-COUNTIF(U225:AE225,"M")</f>
        <v>8</v>
      </c>
      <c r="AO225" s="53">
        <f>COUNTIF(E225:O225,"10")+COUNTIF(U225:AE225,"10")</f>
        <v>0</v>
      </c>
      <c r="AQ225" s="43"/>
      <c r="AR225" s="44">
        <f>AR223+AK225</f>
        <v>150</v>
      </c>
      <c r="AS225" s="45"/>
    </row>
    <row r="226" spans="1:45" ht="2.25" customHeight="1">
      <c r="A226" s="43"/>
      <c r="B226" s="54"/>
      <c r="C226" s="45"/>
      <c r="E226" s="55"/>
      <c r="G226" s="55"/>
      <c r="K226" s="55"/>
      <c r="M226" s="55"/>
      <c r="O226" s="55"/>
      <c r="Q226" s="43"/>
      <c r="R226" s="54"/>
      <c r="S226" s="45"/>
      <c r="U226" s="55"/>
      <c r="W226" s="55"/>
      <c r="AA226" s="55"/>
      <c r="AC226" s="55"/>
      <c r="AE226" s="55"/>
      <c r="AG226" s="43"/>
      <c r="AH226" s="54"/>
      <c r="AI226" s="45"/>
      <c r="AK226" s="55"/>
      <c r="AM226" s="55"/>
      <c r="AO226" s="55"/>
      <c r="AQ226" s="43"/>
      <c r="AR226" s="54"/>
      <c r="AS226" s="45"/>
    </row>
    <row r="227" spans="1:45" ht="14.25">
      <c r="A227" s="43"/>
      <c r="B227" s="44">
        <v>4</v>
      </c>
      <c r="C227" s="45"/>
      <c r="E227" s="53">
        <v>7</v>
      </c>
      <c r="G227" s="53">
        <v>6</v>
      </c>
      <c r="I227" s="53">
        <v>3</v>
      </c>
      <c r="K227" s="53">
        <v>3</v>
      </c>
      <c r="M227" s="53">
        <v>1</v>
      </c>
      <c r="O227" s="53" t="s">
        <v>145</v>
      </c>
      <c r="Q227" s="43"/>
      <c r="R227" s="44">
        <f>SUM(E227:O227)</f>
        <v>20</v>
      </c>
      <c r="S227" s="45"/>
      <c r="U227" s="53">
        <v>10</v>
      </c>
      <c r="W227" s="53">
        <v>7</v>
      </c>
      <c r="Y227" s="53">
        <v>7</v>
      </c>
      <c r="AA227" s="53">
        <v>1</v>
      </c>
      <c r="AC227" s="53" t="s">
        <v>145</v>
      </c>
      <c r="AE227" s="53" t="s">
        <v>145</v>
      </c>
      <c r="AG227" s="43"/>
      <c r="AH227" s="44">
        <f>SUM(U227:AE227)</f>
        <v>25</v>
      </c>
      <c r="AI227" s="45"/>
      <c r="AK227" s="53">
        <f>R227+AH227</f>
        <v>45</v>
      </c>
      <c r="AM227" s="53">
        <f>12-COUNTIF(E227:O227,"M")-COUNTIF(U227:AE227,"M")</f>
        <v>9</v>
      </c>
      <c r="AO227" s="53">
        <f>COUNTIF(E227:O227,"10")+COUNTIF(U227:AE227,"10")</f>
        <v>1</v>
      </c>
      <c r="AQ227" s="43"/>
      <c r="AR227" s="44">
        <f>AR225+AK227</f>
        <v>195</v>
      </c>
      <c r="AS227" s="45"/>
    </row>
    <row r="228" spans="1:45" ht="2.25" customHeight="1">
      <c r="A228" s="43"/>
      <c r="B228" s="54"/>
      <c r="C228" s="45"/>
      <c r="E228" s="55"/>
      <c r="G228" s="55"/>
      <c r="K228" s="55"/>
      <c r="M228" s="55"/>
      <c r="O228" s="55"/>
      <c r="Q228" s="43"/>
      <c r="R228" s="54"/>
      <c r="S228" s="45"/>
      <c r="U228" s="55"/>
      <c r="W228" s="55"/>
      <c r="AA228" s="55"/>
      <c r="AC228" s="55"/>
      <c r="AE228" s="55"/>
      <c r="AG228" s="43"/>
      <c r="AH228" s="54"/>
      <c r="AI228" s="45"/>
      <c r="AK228" s="55"/>
      <c r="AM228" s="55"/>
      <c r="AO228" s="55"/>
      <c r="AQ228" s="43"/>
      <c r="AR228" s="54"/>
      <c r="AS228" s="45"/>
    </row>
    <row r="229" spans="1:45" ht="14.25">
      <c r="A229" s="43"/>
      <c r="B229" s="44">
        <v>5</v>
      </c>
      <c r="C229" s="45"/>
      <c r="E229" s="53">
        <v>6</v>
      </c>
      <c r="G229" s="53">
        <v>4</v>
      </c>
      <c r="I229" s="53">
        <v>3</v>
      </c>
      <c r="K229" s="53">
        <v>9</v>
      </c>
      <c r="M229" s="53">
        <v>5</v>
      </c>
      <c r="O229" s="53" t="s">
        <v>145</v>
      </c>
      <c r="Q229" s="43"/>
      <c r="R229" s="44">
        <f>SUM(E229:O229)</f>
        <v>27</v>
      </c>
      <c r="S229" s="45"/>
      <c r="U229" s="53">
        <v>5</v>
      </c>
      <c r="W229" s="53">
        <v>5</v>
      </c>
      <c r="Y229" s="53">
        <v>3</v>
      </c>
      <c r="AA229" s="53">
        <v>7</v>
      </c>
      <c r="AC229" s="53">
        <v>7</v>
      </c>
      <c r="AE229" s="53">
        <v>1</v>
      </c>
      <c r="AG229" s="43"/>
      <c r="AH229" s="44">
        <f>SUM(U229:AE229)</f>
        <v>28</v>
      </c>
      <c r="AI229" s="45"/>
      <c r="AK229" s="53">
        <f>R229+AH229</f>
        <v>55</v>
      </c>
      <c r="AM229" s="53">
        <f>12-COUNTIF(E229:O229,"M")-COUNTIF(U229:AE229,"M")</f>
        <v>11</v>
      </c>
      <c r="AO229" s="53">
        <f>COUNTIF(E229:O229,"10")+COUNTIF(U229:AE229,"10")</f>
        <v>0</v>
      </c>
      <c r="AQ229" s="43"/>
      <c r="AR229" s="44">
        <f>AR227+AK229</f>
        <v>250</v>
      </c>
      <c r="AS229" s="45"/>
    </row>
    <row r="230" spans="1:45" ht="2.25" customHeight="1">
      <c r="A230" s="47"/>
      <c r="B230" s="56"/>
      <c r="C230" s="49"/>
      <c r="D230" s="38"/>
      <c r="E230" s="57"/>
      <c r="F230" s="38"/>
      <c r="G230" s="57"/>
      <c r="H230" s="38"/>
      <c r="I230" s="38"/>
      <c r="J230" s="38"/>
      <c r="K230" s="57"/>
      <c r="L230" s="38"/>
      <c r="M230" s="57"/>
      <c r="N230" s="38"/>
      <c r="O230" s="57"/>
      <c r="P230" s="38"/>
      <c r="Q230" s="47"/>
      <c r="R230" s="56"/>
      <c r="S230" s="49"/>
      <c r="T230" s="38"/>
      <c r="U230" s="57"/>
      <c r="V230" s="38"/>
      <c r="W230" s="57"/>
      <c r="X230" s="38"/>
      <c r="Y230" s="38"/>
      <c r="Z230" s="38"/>
      <c r="AA230" s="57"/>
      <c r="AB230" s="38"/>
      <c r="AC230" s="57"/>
      <c r="AD230" s="38"/>
      <c r="AE230" s="57"/>
      <c r="AF230" s="38"/>
      <c r="AG230" s="47"/>
      <c r="AH230" s="56"/>
      <c r="AI230" s="49"/>
      <c r="AJ230" s="38"/>
      <c r="AK230" s="57"/>
      <c r="AL230" s="38"/>
      <c r="AM230" s="57"/>
      <c r="AN230" s="38"/>
      <c r="AO230" s="57"/>
      <c r="AP230" s="38"/>
      <c r="AQ230" s="47"/>
      <c r="AR230" s="56"/>
      <c r="AS230" s="49"/>
    </row>
    <row r="231" spans="2:45" ht="2.25" customHeight="1">
      <c r="B231" s="55"/>
      <c r="E231" s="55"/>
      <c r="G231" s="55"/>
      <c r="K231" s="55"/>
      <c r="M231" s="55"/>
      <c r="O231" s="55"/>
      <c r="R231" s="55"/>
      <c r="U231" s="55"/>
      <c r="W231" s="55"/>
      <c r="AA231" s="55"/>
      <c r="AC231" s="55"/>
      <c r="AE231" s="55"/>
      <c r="AH231" s="55"/>
      <c r="AJ231" s="40"/>
      <c r="AK231" s="58"/>
      <c r="AL231" s="41"/>
      <c r="AM231" s="58"/>
      <c r="AN231" s="41"/>
      <c r="AO231" s="58"/>
      <c r="AP231" s="41"/>
      <c r="AQ231" s="40"/>
      <c r="AR231" s="58"/>
      <c r="AS231" s="42"/>
    </row>
    <row r="232" spans="2:45" ht="14.25">
      <c r="B232" s="60" t="s">
        <v>53</v>
      </c>
      <c r="E232" s="62"/>
      <c r="F232" s="63"/>
      <c r="G232" s="63"/>
      <c r="H232" s="63"/>
      <c r="I232" s="63"/>
      <c r="J232" s="63"/>
      <c r="K232" s="63"/>
      <c r="L232" s="63"/>
      <c r="M232" s="63"/>
      <c r="N232" s="63"/>
      <c r="O232" s="64"/>
      <c r="Q232" s="68" t="s">
        <v>143</v>
      </c>
      <c r="R232" s="69"/>
      <c r="S232" s="70"/>
      <c r="U232" s="62"/>
      <c r="V232" s="63"/>
      <c r="W232" s="63"/>
      <c r="X232" s="63"/>
      <c r="Y232" s="63"/>
      <c r="Z232" s="63"/>
      <c r="AA232" s="63"/>
      <c r="AB232" s="63"/>
      <c r="AC232" s="63"/>
      <c r="AD232" s="63"/>
      <c r="AE232" s="64"/>
      <c r="AJ232" s="43"/>
      <c r="AK232" s="44">
        <f>SUM(AK221:AK229)</f>
        <v>250</v>
      </c>
      <c r="AL232" s="46"/>
      <c r="AM232" s="44">
        <f>SUM(AM221:AM229)</f>
        <v>48</v>
      </c>
      <c r="AN232" s="46"/>
      <c r="AO232" s="44">
        <f>SUM(AO221:AO229)</f>
        <v>1</v>
      </c>
      <c r="AP232" s="46"/>
      <c r="AQ232" s="43"/>
      <c r="AR232" s="44">
        <f>AK232</f>
        <v>250</v>
      </c>
      <c r="AS232" s="45"/>
    </row>
    <row r="233" spans="2:45" ht="2.25" customHeight="1">
      <c r="B233" s="61"/>
      <c r="E233" s="65"/>
      <c r="F233" s="66"/>
      <c r="G233" s="66"/>
      <c r="H233" s="66"/>
      <c r="I233" s="66"/>
      <c r="J233" s="66"/>
      <c r="K233" s="66"/>
      <c r="L233" s="66"/>
      <c r="M233" s="66"/>
      <c r="N233" s="66"/>
      <c r="O233" s="67"/>
      <c r="Q233" s="71"/>
      <c r="R233" s="72"/>
      <c r="S233" s="73"/>
      <c r="U233" s="65"/>
      <c r="V233" s="66"/>
      <c r="W233" s="66"/>
      <c r="X233" s="66"/>
      <c r="Y233" s="66"/>
      <c r="Z233" s="66"/>
      <c r="AA233" s="66"/>
      <c r="AB233" s="66"/>
      <c r="AC233" s="66"/>
      <c r="AD233" s="66"/>
      <c r="AE233" s="67"/>
      <c r="AJ233" s="47"/>
      <c r="AK233" s="48"/>
      <c r="AL233" s="48"/>
      <c r="AM233" s="48"/>
      <c r="AN233" s="48"/>
      <c r="AO233" s="48"/>
      <c r="AP233" s="48"/>
      <c r="AQ233" s="47"/>
      <c r="AR233" s="48"/>
      <c r="AS233" s="49"/>
    </row>
    <row r="235" spans="1:45" ht="2.25" customHeight="1">
      <c r="A235" s="32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4"/>
    </row>
    <row r="236" spans="1:45" ht="14.25">
      <c r="A236" s="35"/>
      <c r="B236" s="74" t="s">
        <v>98</v>
      </c>
      <c r="C236" s="75"/>
      <c r="D236" s="75"/>
      <c r="E236" s="75"/>
      <c r="F236" s="75"/>
      <c r="G236" s="76"/>
      <c r="I236" s="74" t="str">
        <f>INDEX(Scores!$G:$G,MATCH(AM236,Scores!$BH:$BH,0),1)&amp;" "&amp;INDEX(Scores!$I:$I,MATCH(AM236,Scores!$BH:$BH,0),1)</f>
        <v>David Broughton</v>
      </c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6"/>
      <c r="AE236" s="74" t="s">
        <v>51</v>
      </c>
      <c r="AF236" s="75"/>
      <c r="AG236" s="75"/>
      <c r="AH236" s="75"/>
      <c r="AI236" s="75"/>
      <c r="AJ236" s="75"/>
      <c r="AK236" s="76"/>
      <c r="AM236" s="74" t="s">
        <v>76</v>
      </c>
      <c r="AN236" s="75"/>
      <c r="AO236" s="75"/>
      <c r="AP236" s="75"/>
      <c r="AQ236" s="75"/>
      <c r="AR236" s="76"/>
      <c r="AS236" s="36"/>
    </row>
    <row r="237" spans="1:45" ht="2.25" customHeight="1">
      <c r="A237" s="35"/>
      <c r="AS237" s="36"/>
    </row>
    <row r="238" spans="1:45" ht="14.25">
      <c r="A238" s="35"/>
      <c r="B238" s="74" t="s">
        <v>54</v>
      </c>
      <c r="C238" s="75"/>
      <c r="D238" s="75"/>
      <c r="E238" s="75"/>
      <c r="F238" s="75"/>
      <c r="G238" s="76"/>
      <c r="I238" s="74" t="s">
        <v>126</v>
      </c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6"/>
      <c r="AE238" s="74" t="s">
        <v>138</v>
      </c>
      <c r="AF238" s="75"/>
      <c r="AG238" s="75"/>
      <c r="AH238" s="75"/>
      <c r="AI238" s="75"/>
      <c r="AJ238" s="75"/>
      <c r="AK238" s="76"/>
      <c r="AM238" s="74" t="s">
        <v>139</v>
      </c>
      <c r="AN238" s="75"/>
      <c r="AO238" s="75"/>
      <c r="AP238" s="75"/>
      <c r="AQ238" s="75"/>
      <c r="AR238" s="76"/>
      <c r="AS238" s="36"/>
    </row>
    <row r="239" spans="1:46" ht="2.25" customHeight="1">
      <c r="A239" s="37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9"/>
      <c r="AT239" s="30"/>
    </row>
    <row r="240" spans="1:45" ht="2.25" customHeight="1">
      <c r="A240" s="40"/>
      <c r="B240" s="41"/>
      <c r="C240" s="42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0"/>
      <c r="R240" s="41"/>
      <c r="S240" s="42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0"/>
      <c r="AH240" s="41"/>
      <c r="AI240" s="42"/>
      <c r="AJ240" s="41"/>
      <c r="AK240" s="41"/>
      <c r="AL240" s="41"/>
      <c r="AM240" s="41"/>
      <c r="AN240" s="41"/>
      <c r="AO240" s="41"/>
      <c r="AP240" s="41"/>
      <c r="AQ240" s="40"/>
      <c r="AR240" s="41"/>
      <c r="AS240" s="42"/>
    </row>
    <row r="241" spans="1:45" ht="14.25">
      <c r="A241" s="43"/>
      <c r="B241" s="44" t="s">
        <v>134</v>
      </c>
      <c r="C241" s="45"/>
      <c r="D241" s="46"/>
      <c r="E241" s="44">
        <v>1</v>
      </c>
      <c r="F241" s="46"/>
      <c r="G241" s="44">
        <v>2</v>
      </c>
      <c r="H241" s="46"/>
      <c r="I241" s="44">
        <v>3</v>
      </c>
      <c r="J241" s="46"/>
      <c r="K241" s="44">
        <v>4</v>
      </c>
      <c r="L241" s="46"/>
      <c r="M241" s="44">
        <v>5</v>
      </c>
      <c r="N241" s="46"/>
      <c r="O241" s="44">
        <v>6</v>
      </c>
      <c r="P241" s="46"/>
      <c r="Q241" s="43"/>
      <c r="R241" s="44" t="s">
        <v>135</v>
      </c>
      <c r="S241" s="45"/>
      <c r="T241" s="46"/>
      <c r="U241" s="44">
        <v>1</v>
      </c>
      <c r="V241" s="46"/>
      <c r="W241" s="44">
        <v>2</v>
      </c>
      <c r="X241" s="46"/>
      <c r="Y241" s="44">
        <v>3</v>
      </c>
      <c r="Z241" s="46"/>
      <c r="AA241" s="44">
        <v>4</v>
      </c>
      <c r="AB241" s="46"/>
      <c r="AC241" s="44">
        <v>5</v>
      </c>
      <c r="AD241" s="46"/>
      <c r="AE241" s="44">
        <v>6</v>
      </c>
      <c r="AF241" s="46"/>
      <c r="AG241" s="43"/>
      <c r="AH241" s="44" t="s">
        <v>135</v>
      </c>
      <c r="AI241" s="45"/>
      <c r="AJ241" s="46"/>
      <c r="AK241" s="44" t="s">
        <v>136</v>
      </c>
      <c r="AL241" s="46"/>
      <c r="AM241" s="44" t="s">
        <v>57</v>
      </c>
      <c r="AN241" s="46"/>
      <c r="AO241" s="44" t="s">
        <v>2</v>
      </c>
      <c r="AP241" s="46"/>
      <c r="AQ241" s="43"/>
      <c r="AR241" s="44" t="s">
        <v>137</v>
      </c>
      <c r="AS241" s="45"/>
    </row>
    <row r="242" spans="1:45" ht="2.25" customHeight="1">
      <c r="A242" s="47"/>
      <c r="B242" s="48"/>
      <c r="C242" s="49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7"/>
      <c r="R242" s="48"/>
      <c r="S242" s="49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7"/>
      <c r="AH242" s="48"/>
      <c r="AI242" s="49"/>
      <c r="AJ242" s="48"/>
      <c r="AK242" s="48"/>
      <c r="AL242" s="48"/>
      <c r="AM242" s="48"/>
      <c r="AN242" s="48"/>
      <c r="AO242" s="48"/>
      <c r="AP242" s="48"/>
      <c r="AQ242" s="47"/>
      <c r="AR242" s="48"/>
      <c r="AS242" s="49"/>
    </row>
    <row r="243" spans="1:45" ht="2.25" customHeight="1">
      <c r="A243" s="43"/>
      <c r="B243" s="50"/>
      <c r="C243" s="51"/>
      <c r="D243" s="52"/>
      <c r="E243" s="52"/>
      <c r="F243" s="52"/>
      <c r="G243" s="52"/>
      <c r="Q243" s="43"/>
      <c r="R243" s="46"/>
      <c r="S243" s="45"/>
      <c r="AG243" s="43"/>
      <c r="AH243" s="46"/>
      <c r="AI243" s="45"/>
      <c r="AQ243" s="43"/>
      <c r="AR243" s="50"/>
      <c r="AS243" s="45"/>
    </row>
    <row r="244" spans="1:45" ht="14.25">
      <c r="A244" s="43"/>
      <c r="B244" s="44">
        <v>1</v>
      </c>
      <c r="C244" s="45"/>
      <c r="E244" s="53">
        <v>8</v>
      </c>
      <c r="G244" s="53">
        <v>7</v>
      </c>
      <c r="I244" s="53">
        <v>6</v>
      </c>
      <c r="K244" s="53">
        <v>9</v>
      </c>
      <c r="M244" s="53">
        <v>8</v>
      </c>
      <c r="O244" s="53">
        <v>7</v>
      </c>
      <c r="Q244" s="43"/>
      <c r="R244" s="44">
        <f>SUM(E244:O244)</f>
        <v>45</v>
      </c>
      <c r="S244" s="45"/>
      <c r="U244" s="53">
        <v>7</v>
      </c>
      <c r="W244" s="53">
        <v>6</v>
      </c>
      <c r="Y244" s="53">
        <v>6</v>
      </c>
      <c r="AA244" s="53">
        <v>10</v>
      </c>
      <c r="AC244" s="53">
        <v>10</v>
      </c>
      <c r="AE244" s="53">
        <v>7</v>
      </c>
      <c r="AG244" s="43"/>
      <c r="AH244" s="44">
        <f>SUM(U244:AE244)</f>
        <v>46</v>
      </c>
      <c r="AI244" s="45"/>
      <c r="AK244" s="53">
        <f>R244+AH244</f>
        <v>91</v>
      </c>
      <c r="AM244" s="53">
        <f>12-COUNTIF(E244:O244,"M")-COUNTIF(U244:AE244,"M")</f>
        <v>12</v>
      </c>
      <c r="AO244" s="53">
        <f>COUNTIF(E244:O244,"10")+COUNTIF(U244:AE244,"10")</f>
        <v>2</v>
      </c>
      <c r="AQ244" s="43"/>
      <c r="AR244" s="44">
        <f>AK244</f>
        <v>91</v>
      </c>
      <c r="AS244" s="45"/>
    </row>
    <row r="245" spans="1:45" ht="2.25" customHeight="1">
      <c r="A245" s="43"/>
      <c r="B245" s="50"/>
      <c r="C245" s="45"/>
      <c r="E245" s="52"/>
      <c r="G245" s="52"/>
      <c r="K245" s="52"/>
      <c r="M245" s="52"/>
      <c r="O245" s="52"/>
      <c r="Q245" s="43"/>
      <c r="R245" s="50"/>
      <c r="S245" s="45"/>
      <c r="U245" s="52"/>
      <c r="W245" s="52"/>
      <c r="AA245" s="52"/>
      <c r="AC245" s="52"/>
      <c r="AE245" s="52"/>
      <c r="AG245" s="43"/>
      <c r="AH245" s="50"/>
      <c r="AI245" s="45"/>
      <c r="AK245" s="52"/>
      <c r="AM245" s="52"/>
      <c r="AO245" s="52"/>
      <c r="AQ245" s="43"/>
      <c r="AR245" s="50"/>
      <c r="AS245" s="45"/>
    </row>
    <row r="246" spans="1:45" ht="14.25">
      <c r="A246" s="43"/>
      <c r="B246" s="44">
        <v>2</v>
      </c>
      <c r="C246" s="45"/>
      <c r="E246" s="53">
        <v>10</v>
      </c>
      <c r="G246" s="53">
        <v>8</v>
      </c>
      <c r="I246" s="53">
        <v>8</v>
      </c>
      <c r="K246" s="53">
        <v>10</v>
      </c>
      <c r="M246" s="53">
        <v>8</v>
      </c>
      <c r="O246" s="53">
        <v>7</v>
      </c>
      <c r="Q246" s="43"/>
      <c r="R246" s="44">
        <f>SUM(E246:O246)</f>
        <v>51</v>
      </c>
      <c r="S246" s="45"/>
      <c r="U246" s="53">
        <v>9</v>
      </c>
      <c r="W246" s="53">
        <v>8</v>
      </c>
      <c r="Y246" s="53">
        <v>1</v>
      </c>
      <c r="AA246" s="53">
        <v>10</v>
      </c>
      <c r="AC246" s="53">
        <v>8</v>
      </c>
      <c r="AE246" s="53">
        <v>6</v>
      </c>
      <c r="AG246" s="43"/>
      <c r="AH246" s="44">
        <f>SUM(U246:AE246)</f>
        <v>42</v>
      </c>
      <c r="AI246" s="45"/>
      <c r="AK246" s="53">
        <f>R246+AH246</f>
        <v>93</v>
      </c>
      <c r="AM246" s="53">
        <f>12-COUNTIF(E246:O246,"M")-COUNTIF(U246:AE246,"M")</f>
        <v>12</v>
      </c>
      <c r="AO246" s="53">
        <f>COUNTIF(E246:O246,"10")+COUNTIF(U246:AE246,"10")</f>
        <v>3</v>
      </c>
      <c r="AQ246" s="43"/>
      <c r="AR246" s="44">
        <f>AR244+AK246</f>
        <v>184</v>
      </c>
      <c r="AS246" s="45"/>
    </row>
    <row r="247" spans="1:45" ht="2.25" customHeight="1">
      <c r="A247" s="43"/>
      <c r="B247" s="46"/>
      <c r="C247" s="45"/>
      <c r="Q247" s="43"/>
      <c r="R247" s="46"/>
      <c r="S247" s="45"/>
      <c r="AG247" s="43"/>
      <c r="AH247" s="46"/>
      <c r="AI247" s="45"/>
      <c r="AQ247" s="43"/>
      <c r="AR247" s="46"/>
      <c r="AS247" s="45"/>
    </row>
    <row r="248" spans="1:45" ht="14.25">
      <c r="A248" s="43"/>
      <c r="B248" s="44">
        <v>3</v>
      </c>
      <c r="C248" s="45"/>
      <c r="E248" s="53">
        <v>8</v>
      </c>
      <c r="G248" s="53">
        <v>6</v>
      </c>
      <c r="I248" s="53">
        <v>3</v>
      </c>
      <c r="K248" s="53">
        <v>7</v>
      </c>
      <c r="M248" s="53">
        <v>7</v>
      </c>
      <c r="O248" s="53">
        <v>5</v>
      </c>
      <c r="Q248" s="43"/>
      <c r="R248" s="44">
        <f>SUM(E248:O248)</f>
        <v>36</v>
      </c>
      <c r="S248" s="45"/>
      <c r="U248" s="53">
        <v>9</v>
      </c>
      <c r="W248" s="53">
        <v>9</v>
      </c>
      <c r="Y248" s="53">
        <v>4</v>
      </c>
      <c r="AA248" s="53">
        <v>9</v>
      </c>
      <c r="AC248" s="53">
        <v>7</v>
      </c>
      <c r="AE248" s="53">
        <v>6</v>
      </c>
      <c r="AG248" s="43"/>
      <c r="AH248" s="44">
        <f>SUM(U248:AE248)</f>
        <v>44</v>
      </c>
      <c r="AI248" s="45"/>
      <c r="AK248" s="53">
        <f>R248+AH248</f>
        <v>80</v>
      </c>
      <c r="AM248" s="53">
        <f>12-COUNTIF(E248:O248,"M")-COUNTIF(U248:AE248,"M")</f>
        <v>12</v>
      </c>
      <c r="AO248" s="53">
        <f>COUNTIF(E248:O248,"10")+COUNTIF(U248:AE248,"10")</f>
        <v>0</v>
      </c>
      <c r="AQ248" s="43"/>
      <c r="AR248" s="44">
        <f>AR246+AK248</f>
        <v>264</v>
      </c>
      <c r="AS248" s="45"/>
    </row>
    <row r="249" spans="1:45" ht="2.25" customHeight="1">
      <c r="A249" s="43"/>
      <c r="B249" s="54"/>
      <c r="C249" s="45"/>
      <c r="E249" s="55"/>
      <c r="G249" s="55"/>
      <c r="K249" s="55"/>
      <c r="M249" s="55"/>
      <c r="O249" s="55"/>
      <c r="Q249" s="43"/>
      <c r="R249" s="54"/>
      <c r="S249" s="45"/>
      <c r="U249" s="55"/>
      <c r="W249" s="55"/>
      <c r="AA249" s="55"/>
      <c r="AC249" s="55"/>
      <c r="AE249" s="55"/>
      <c r="AG249" s="43"/>
      <c r="AH249" s="54"/>
      <c r="AI249" s="45"/>
      <c r="AK249" s="55"/>
      <c r="AM249" s="55"/>
      <c r="AO249" s="55"/>
      <c r="AQ249" s="43"/>
      <c r="AR249" s="54"/>
      <c r="AS249" s="45"/>
    </row>
    <row r="250" spans="1:45" ht="14.25">
      <c r="A250" s="43"/>
      <c r="B250" s="44">
        <v>4</v>
      </c>
      <c r="C250" s="45"/>
      <c r="E250" s="53">
        <v>8</v>
      </c>
      <c r="G250" s="53">
        <v>8</v>
      </c>
      <c r="I250" s="53">
        <v>7</v>
      </c>
      <c r="K250" s="53">
        <v>10</v>
      </c>
      <c r="M250" s="53">
        <v>8</v>
      </c>
      <c r="O250" s="53">
        <v>8</v>
      </c>
      <c r="Q250" s="43"/>
      <c r="R250" s="44">
        <f>SUM(E250:O250)</f>
        <v>49</v>
      </c>
      <c r="S250" s="45"/>
      <c r="U250" s="53">
        <v>10</v>
      </c>
      <c r="W250" s="53">
        <v>6</v>
      </c>
      <c r="Y250" s="53">
        <v>6</v>
      </c>
      <c r="AA250" s="53">
        <v>9</v>
      </c>
      <c r="AC250" s="53">
        <v>7</v>
      </c>
      <c r="AE250" s="53">
        <v>6</v>
      </c>
      <c r="AG250" s="43"/>
      <c r="AH250" s="44">
        <f>SUM(U250:AE250)</f>
        <v>44</v>
      </c>
      <c r="AI250" s="45"/>
      <c r="AK250" s="53">
        <f>R250+AH250</f>
        <v>93</v>
      </c>
      <c r="AM250" s="53">
        <f>12-COUNTIF(E250:O250,"M")-COUNTIF(U250:AE250,"M")</f>
        <v>12</v>
      </c>
      <c r="AO250" s="53">
        <f>COUNTIF(E250:O250,"10")+COUNTIF(U250:AE250,"10")</f>
        <v>2</v>
      </c>
      <c r="AQ250" s="43"/>
      <c r="AR250" s="44">
        <f>AR248+AK250</f>
        <v>357</v>
      </c>
      <c r="AS250" s="45"/>
    </row>
    <row r="251" spans="1:45" ht="2.25" customHeight="1">
      <c r="A251" s="43"/>
      <c r="B251" s="54"/>
      <c r="C251" s="45"/>
      <c r="E251" s="55"/>
      <c r="G251" s="55"/>
      <c r="K251" s="55"/>
      <c r="M251" s="55"/>
      <c r="O251" s="55"/>
      <c r="Q251" s="43"/>
      <c r="R251" s="54"/>
      <c r="S251" s="45"/>
      <c r="U251" s="55"/>
      <c r="W251" s="55"/>
      <c r="AA251" s="55"/>
      <c r="AC251" s="55"/>
      <c r="AE251" s="55"/>
      <c r="AG251" s="43"/>
      <c r="AH251" s="54"/>
      <c r="AI251" s="45"/>
      <c r="AK251" s="55"/>
      <c r="AM251" s="55"/>
      <c r="AO251" s="55"/>
      <c r="AQ251" s="43"/>
      <c r="AR251" s="54"/>
      <c r="AS251" s="45"/>
    </row>
    <row r="252" spans="1:45" ht="14.25">
      <c r="A252" s="43"/>
      <c r="B252" s="44">
        <v>5</v>
      </c>
      <c r="C252" s="45"/>
      <c r="E252" s="53">
        <v>10</v>
      </c>
      <c r="G252" s="53">
        <v>8</v>
      </c>
      <c r="I252" s="53">
        <v>6</v>
      </c>
      <c r="K252" s="53">
        <v>8</v>
      </c>
      <c r="M252" s="53">
        <v>8</v>
      </c>
      <c r="O252" s="53">
        <v>8</v>
      </c>
      <c r="Q252" s="43"/>
      <c r="R252" s="44">
        <f>SUM(E252:O252)</f>
        <v>48</v>
      </c>
      <c r="S252" s="45"/>
      <c r="U252" s="53">
        <v>8</v>
      </c>
      <c r="W252" s="53">
        <v>7</v>
      </c>
      <c r="Y252" s="53">
        <v>2</v>
      </c>
      <c r="AA252" s="53">
        <v>10</v>
      </c>
      <c r="AC252" s="53">
        <v>9</v>
      </c>
      <c r="AE252" s="53">
        <v>6</v>
      </c>
      <c r="AG252" s="43"/>
      <c r="AH252" s="44">
        <f>SUM(U252:AE252)</f>
        <v>42</v>
      </c>
      <c r="AI252" s="45"/>
      <c r="AK252" s="53">
        <f>R252+AH252</f>
        <v>90</v>
      </c>
      <c r="AM252" s="53">
        <f>12-COUNTIF(E252:O252,"M")-COUNTIF(U252:AE252,"M")</f>
        <v>12</v>
      </c>
      <c r="AO252" s="53">
        <f>COUNTIF(E252:O252,"10")+COUNTIF(U252:AE252,"10")</f>
        <v>2</v>
      </c>
      <c r="AQ252" s="43"/>
      <c r="AR252" s="44">
        <f>AR250+AK252</f>
        <v>447</v>
      </c>
      <c r="AS252" s="45"/>
    </row>
    <row r="253" spans="1:45" ht="2.25" customHeight="1">
      <c r="A253" s="47"/>
      <c r="B253" s="56"/>
      <c r="C253" s="49"/>
      <c r="D253" s="38"/>
      <c r="E253" s="57"/>
      <c r="F253" s="38"/>
      <c r="G253" s="57"/>
      <c r="H253" s="38"/>
      <c r="I253" s="38"/>
      <c r="J253" s="38"/>
      <c r="K253" s="57"/>
      <c r="L253" s="38"/>
      <c r="M253" s="57"/>
      <c r="N253" s="38"/>
      <c r="O253" s="57"/>
      <c r="P253" s="38"/>
      <c r="Q253" s="47"/>
      <c r="R253" s="56"/>
      <c r="S253" s="49"/>
      <c r="T253" s="38"/>
      <c r="U253" s="57"/>
      <c r="V253" s="38"/>
      <c r="W253" s="57"/>
      <c r="X253" s="38"/>
      <c r="Y253" s="38"/>
      <c r="Z253" s="38"/>
      <c r="AA253" s="57"/>
      <c r="AB253" s="38"/>
      <c r="AC253" s="57"/>
      <c r="AD253" s="38"/>
      <c r="AE253" s="57"/>
      <c r="AF253" s="38"/>
      <c r="AG253" s="47"/>
      <c r="AH253" s="56"/>
      <c r="AI253" s="49"/>
      <c r="AJ253" s="38"/>
      <c r="AK253" s="57"/>
      <c r="AL253" s="38"/>
      <c r="AM253" s="57"/>
      <c r="AN253" s="38"/>
      <c r="AO253" s="57"/>
      <c r="AP253" s="38"/>
      <c r="AQ253" s="47"/>
      <c r="AR253" s="56"/>
      <c r="AS253" s="49"/>
    </row>
    <row r="254" spans="2:45" ht="2.25" customHeight="1">
      <c r="B254" s="55"/>
      <c r="E254" s="55"/>
      <c r="G254" s="55"/>
      <c r="K254" s="55"/>
      <c r="M254" s="55"/>
      <c r="O254" s="55"/>
      <c r="R254" s="55"/>
      <c r="U254" s="55"/>
      <c r="W254" s="55"/>
      <c r="AA254" s="55"/>
      <c r="AC254" s="55"/>
      <c r="AE254" s="55"/>
      <c r="AH254" s="55"/>
      <c r="AJ254" s="40"/>
      <c r="AK254" s="58"/>
      <c r="AL254" s="41"/>
      <c r="AM254" s="58"/>
      <c r="AN254" s="41"/>
      <c r="AO254" s="58"/>
      <c r="AP254" s="41"/>
      <c r="AQ254" s="40"/>
      <c r="AR254" s="58"/>
      <c r="AS254" s="42"/>
    </row>
    <row r="255" spans="2:45" ht="14.25">
      <c r="B255" s="60" t="s">
        <v>53</v>
      </c>
      <c r="E255" s="62"/>
      <c r="F255" s="63"/>
      <c r="G255" s="63"/>
      <c r="H255" s="63"/>
      <c r="I255" s="63"/>
      <c r="J255" s="63"/>
      <c r="K255" s="63"/>
      <c r="L255" s="63"/>
      <c r="M255" s="63"/>
      <c r="N255" s="63"/>
      <c r="O255" s="64"/>
      <c r="Q255" s="68" t="s">
        <v>143</v>
      </c>
      <c r="R255" s="69"/>
      <c r="S255" s="70"/>
      <c r="U255" s="62"/>
      <c r="V255" s="63"/>
      <c r="W255" s="63"/>
      <c r="X255" s="63"/>
      <c r="Y255" s="63"/>
      <c r="Z255" s="63"/>
      <c r="AA255" s="63"/>
      <c r="AB255" s="63"/>
      <c r="AC255" s="63"/>
      <c r="AD255" s="63"/>
      <c r="AE255" s="64"/>
      <c r="AJ255" s="43"/>
      <c r="AK255" s="44">
        <f>SUM(AK244:AK252)</f>
        <v>447</v>
      </c>
      <c r="AL255" s="46"/>
      <c r="AM255" s="44">
        <f>SUM(AM244:AM252)</f>
        <v>60</v>
      </c>
      <c r="AN255" s="46"/>
      <c r="AO255" s="44">
        <f>SUM(AO244:AO252)</f>
        <v>9</v>
      </c>
      <c r="AP255" s="46"/>
      <c r="AQ255" s="43"/>
      <c r="AR255" s="44">
        <f>AK255</f>
        <v>447</v>
      </c>
      <c r="AS255" s="45"/>
    </row>
    <row r="256" spans="2:45" ht="2.25" customHeight="1">
      <c r="B256" s="61"/>
      <c r="E256" s="65"/>
      <c r="F256" s="66"/>
      <c r="G256" s="66"/>
      <c r="H256" s="66"/>
      <c r="I256" s="66"/>
      <c r="J256" s="66"/>
      <c r="K256" s="66"/>
      <c r="L256" s="66"/>
      <c r="M256" s="66"/>
      <c r="N256" s="66"/>
      <c r="O256" s="67"/>
      <c r="Q256" s="71"/>
      <c r="R256" s="72"/>
      <c r="S256" s="73"/>
      <c r="U256" s="65"/>
      <c r="V256" s="66"/>
      <c r="W256" s="66"/>
      <c r="X256" s="66"/>
      <c r="Y256" s="66"/>
      <c r="Z256" s="66"/>
      <c r="AA256" s="66"/>
      <c r="AB256" s="66"/>
      <c r="AC256" s="66"/>
      <c r="AD256" s="66"/>
      <c r="AE256" s="67"/>
      <c r="AJ256" s="47"/>
      <c r="AK256" s="48"/>
      <c r="AL256" s="48"/>
      <c r="AM256" s="48"/>
      <c r="AN256" s="48"/>
      <c r="AO256" s="48"/>
      <c r="AP256" s="48"/>
      <c r="AQ256" s="47"/>
      <c r="AR256" s="48"/>
      <c r="AS256" s="49"/>
    </row>
    <row r="258" spans="1:45" ht="2.25" customHeight="1">
      <c r="A258" s="32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4"/>
    </row>
    <row r="259" spans="1:45" ht="14.25">
      <c r="A259" s="35"/>
      <c r="B259" s="74" t="s">
        <v>98</v>
      </c>
      <c r="C259" s="75"/>
      <c r="D259" s="75"/>
      <c r="E259" s="75"/>
      <c r="F259" s="75"/>
      <c r="G259" s="76"/>
      <c r="I259" s="74" t="str">
        <f>INDEX(Scores!$G:$G,MATCH(AM259,Scores!$BH:$BH,0),1)&amp;" "&amp;INDEX(Scores!$I:$I,MATCH(AM259,Scores!$BH:$BH,0),1)</f>
        <v>Alice Reynolds</v>
      </c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6"/>
      <c r="AE259" s="74" t="s">
        <v>51</v>
      </c>
      <c r="AF259" s="75"/>
      <c r="AG259" s="75"/>
      <c r="AH259" s="75"/>
      <c r="AI259" s="75"/>
      <c r="AJ259" s="75"/>
      <c r="AK259" s="76"/>
      <c r="AM259" s="74" t="s">
        <v>77</v>
      </c>
      <c r="AN259" s="75"/>
      <c r="AO259" s="75"/>
      <c r="AP259" s="75"/>
      <c r="AQ259" s="75"/>
      <c r="AR259" s="76"/>
      <c r="AS259" s="36"/>
    </row>
    <row r="260" spans="1:45" ht="2.25" customHeight="1">
      <c r="A260" s="35"/>
      <c r="AS260" s="36"/>
    </row>
    <row r="261" spans="1:45" ht="14.25">
      <c r="A261" s="35"/>
      <c r="B261" s="74" t="s">
        <v>54</v>
      </c>
      <c r="C261" s="75"/>
      <c r="D261" s="75"/>
      <c r="E261" s="75"/>
      <c r="F261" s="75"/>
      <c r="G261" s="76"/>
      <c r="I261" s="74" t="s">
        <v>125</v>
      </c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6"/>
      <c r="AE261" s="74" t="s">
        <v>138</v>
      </c>
      <c r="AF261" s="75"/>
      <c r="AG261" s="75"/>
      <c r="AH261" s="75"/>
      <c r="AI261" s="75"/>
      <c r="AJ261" s="75"/>
      <c r="AK261" s="76"/>
      <c r="AM261" s="74" t="s">
        <v>139</v>
      </c>
      <c r="AN261" s="75"/>
      <c r="AO261" s="75"/>
      <c r="AP261" s="75"/>
      <c r="AQ261" s="75"/>
      <c r="AR261" s="76"/>
      <c r="AS261" s="36"/>
    </row>
    <row r="262" spans="1:46" ht="2.25" customHeight="1">
      <c r="A262" s="37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9"/>
      <c r="AT262" s="30"/>
    </row>
    <row r="263" spans="1:45" ht="2.25" customHeight="1">
      <c r="A263" s="40"/>
      <c r="B263" s="41"/>
      <c r="C263" s="42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0"/>
      <c r="R263" s="41"/>
      <c r="S263" s="42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0"/>
      <c r="AH263" s="41"/>
      <c r="AI263" s="42"/>
      <c r="AJ263" s="41"/>
      <c r="AK263" s="41"/>
      <c r="AL263" s="41"/>
      <c r="AM263" s="41"/>
      <c r="AN263" s="41"/>
      <c r="AO263" s="41"/>
      <c r="AP263" s="41"/>
      <c r="AQ263" s="40"/>
      <c r="AR263" s="41"/>
      <c r="AS263" s="42"/>
    </row>
    <row r="264" spans="1:45" ht="14.25">
      <c r="A264" s="43"/>
      <c r="B264" s="44" t="s">
        <v>134</v>
      </c>
      <c r="C264" s="45"/>
      <c r="D264" s="46"/>
      <c r="E264" s="44">
        <v>1</v>
      </c>
      <c r="F264" s="46"/>
      <c r="G264" s="44">
        <v>2</v>
      </c>
      <c r="H264" s="46"/>
      <c r="I264" s="44">
        <v>3</v>
      </c>
      <c r="J264" s="46"/>
      <c r="K264" s="44">
        <v>4</v>
      </c>
      <c r="L264" s="46"/>
      <c r="M264" s="44">
        <v>5</v>
      </c>
      <c r="N264" s="46"/>
      <c r="O264" s="44">
        <v>6</v>
      </c>
      <c r="P264" s="46"/>
      <c r="Q264" s="43"/>
      <c r="R264" s="44" t="s">
        <v>135</v>
      </c>
      <c r="S264" s="45"/>
      <c r="T264" s="46"/>
      <c r="U264" s="44">
        <v>1</v>
      </c>
      <c r="V264" s="46"/>
      <c r="W264" s="44">
        <v>2</v>
      </c>
      <c r="X264" s="46"/>
      <c r="Y264" s="44">
        <v>3</v>
      </c>
      <c r="Z264" s="46"/>
      <c r="AA264" s="44">
        <v>4</v>
      </c>
      <c r="AB264" s="46"/>
      <c r="AC264" s="44">
        <v>5</v>
      </c>
      <c r="AD264" s="46"/>
      <c r="AE264" s="44">
        <v>6</v>
      </c>
      <c r="AF264" s="46"/>
      <c r="AG264" s="43"/>
      <c r="AH264" s="44" t="s">
        <v>135</v>
      </c>
      <c r="AI264" s="45"/>
      <c r="AJ264" s="46"/>
      <c r="AK264" s="44" t="s">
        <v>136</v>
      </c>
      <c r="AL264" s="46"/>
      <c r="AM264" s="44" t="s">
        <v>57</v>
      </c>
      <c r="AN264" s="46"/>
      <c r="AO264" s="44" t="s">
        <v>2</v>
      </c>
      <c r="AP264" s="46"/>
      <c r="AQ264" s="43"/>
      <c r="AR264" s="44" t="s">
        <v>137</v>
      </c>
      <c r="AS264" s="45"/>
    </row>
    <row r="265" spans="1:45" ht="2.25" customHeight="1">
      <c r="A265" s="47"/>
      <c r="B265" s="48"/>
      <c r="C265" s="49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7"/>
      <c r="R265" s="48"/>
      <c r="S265" s="49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7"/>
      <c r="AH265" s="48"/>
      <c r="AI265" s="49"/>
      <c r="AJ265" s="48"/>
      <c r="AK265" s="48"/>
      <c r="AL265" s="48"/>
      <c r="AM265" s="48"/>
      <c r="AN265" s="48"/>
      <c r="AO265" s="48"/>
      <c r="AP265" s="48"/>
      <c r="AQ265" s="47"/>
      <c r="AR265" s="48"/>
      <c r="AS265" s="49"/>
    </row>
    <row r="266" spans="1:45" ht="2.25" customHeight="1">
      <c r="A266" s="43"/>
      <c r="B266" s="50"/>
      <c r="C266" s="51"/>
      <c r="D266" s="52"/>
      <c r="E266" s="52"/>
      <c r="F266" s="52"/>
      <c r="G266" s="52"/>
      <c r="Q266" s="43"/>
      <c r="R266" s="46"/>
      <c r="S266" s="45"/>
      <c r="AG266" s="43"/>
      <c r="AH266" s="46"/>
      <c r="AI266" s="45"/>
      <c r="AQ266" s="43"/>
      <c r="AR266" s="50"/>
      <c r="AS266" s="45"/>
    </row>
    <row r="267" spans="1:45" ht="14.25">
      <c r="A267" s="43"/>
      <c r="B267" s="44">
        <v>1</v>
      </c>
      <c r="C267" s="45"/>
      <c r="E267" s="53">
        <v>10</v>
      </c>
      <c r="G267" s="53">
        <v>9</v>
      </c>
      <c r="I267" s="53">
        <v>9</v>
      </c>
      <c r="K267" s="53">
        <v>9</v>
      </c>
      <c r="M267" s="53">
        <v>9</v>
      </c>
      <c r="O267" s="53">
        <v>9</v>
      </c>
      <c r="Q267" s="43"/>
      <c r="R267" s="44">
        <f>SUM(E267:O267)</f>
        <v>55</v>
      </c>
      <c r="S267" s="45"/>
      <c r="U267" s="53">
        <v>9</v>
      </c>
      <c r="W267" s="53">
        <v>9</v>
      </c>
      <c r="Y267" s="53">
        <v>8</v>
      </c>
      <c r="AA267" s="53">
        <v>10</v>
      </c>
      <c r="AC267" s="53">
        <v>9</v>
      </c>
      <c r="AE267" s="53">
        <v>9</v>
      </c>
      <c r="AG267" s="43"/>
      <c r="AH267" s="44">
        <f>SUM(U267:AE267)</f>
        <v>54</v>
      </c>
      <c r="AI267" s="45"/>
      <c r="AK267" s="53">
        <f>R267+AH267</f>
        <v>109</v>
      </c>
      <c r="AM267" s="53">
        <f>12-COUNTIF(E267:O267,"M")-COUNTIF(U267:AE267,"M")</f>
        <v>12</v>
      </c>
      <c r="AO267" s="53">
        <f>COUNTIF(E267:O267,"10")+COUNTIF(U267:AE267,"10")</f>
        <v>2</v>
      </c>
      <c r="AQ267" s="43"/>
      <c r="AR267" s="44">
        <f>AK267</f>
        <v>109</v>
      </c>
      <c r="AS267" s="45"/>
    </row>
    <row r="268" spans="1:45" ht="2.25" customHeight="1">
      <c r="A268" s="43"/>
      <c r="B268" s="50"/>
      <c r="C268" s="45"/>
      <c r="E268" s="52"/>
      <c r="G268" s="52"/>
      <c r="K268" s="52"/>
      <c r="M268" s="52"/>
      <c r="O268" s="52"/>
      <c r="Q268" s="43"/>
      <c r="R268" s="50"/>
      <c r="S268" s="45"/>
      <c r="U268" s="52"/>
      <c r="W268" s="52"/>
      <c r="AA268" s="52"/>
      <c r="AC268" s="52"/>
      <c r="AE268" s="52"/>
      <c r="AG268" s="43"/>
      <c r="AH268" s="50"/>
      <c r="AI268" s="45"/>
      <c r="AK268" s="52"/>
      <c r="AM268" s="52"/>
      <c r="AO268" s="52"/>
      <c r="AQ268" s="43"/>
      <c r="AR268" s="50"/>
      <c r="AS268" s="45"/>
    </row>
    <row r="269" spans="1:45" ht="14.25">
      <c r="A269" s="43"/>
      <c r="B269" s="44">
        <v>2</v>
      </c>
      <c r="C269" s="45"/>
      <c r="E269" s="53">
        <v>10</v>
      </c>
      <c r="G269" s="53">
        <v>9</v>
      </c>
      <c r="I269" s="53">
        <v>9</v>
      </c>
      <c r="K269" s="53">
        <v>10</v>
      </c>
      <c r="M269" s="53">
        <v>9</v>
      </c>
      <c r="O269" s="53">
        <v>8</v>
      </c>
      <c r="Q269" s="43"/>
      <c r="R269" s="44">
        <f>SUM(E269:O269)</f>
        <v>55</v>
      </c>
      <c r="S269" s="45"/>
      <c r="U269" s="53">
        <v>9</v>
      </c>
      <c r="W269" s="53">
        <v>9</v>
      </c>
      <c r="Y269" s="53">
        <v>8</v>
      </c>
      <c r="AA269" s="53">
        <v>10</v>
      </c>
      <c r="AC269" s="53">
        <v>9</v>
      </c>
      <c r="AE269" s="53">
        <v>8</v>
      </c>
      <c r="AG269" s="43"/>
      <c r="AH269" s="44">
        <f>SUM(U269:AE269)</f>
        <v>53</v>
      </c>
      <c r="AI269" s="45"/>
      <c r="AK269" s="53">
        <f>R269+AH269</f>
        <v>108</v>
      </c>
      <c r="AM269" s="53">
        <f>12-COUNTIF(E269:O269,"M")-COUNTIF(U269:AE269,"M")</f>
        <v>12</v>
      </c>
      <c r="AO269" s="53">
        <f>COUNTIF(E269:O269,"10")+COUNTIF(U269:AE269,"10")</f>
        <v>3</v>
      </c>
      <c r="AQ269" s="43"/>
      <c r="AR269" s="44">
        <f>AR267+AK269</f>
        <v>217</v>
      </c>
      <c r="AS269" s="45"/>
    </row>
    <row r="270" spans="1:45" ht="2.25" customHeight="1">
      <c r="A270" s="43"/>
      <c r="B270" s="46"/>
      <c r="C270" s="45"/>
      <c r="Q270" s="43"/>
      <c r="R270" s="46"/>
      <c r="S270" s="45"/>
      <c r="AG270" s="43"/>
      <c r="AH270" s="46"/>
      <c r="AI270" s="45"/>
      <c r="AQ270" s="43"/>
      <c r="AR270" s="46"/>
      <c r="AS270" s="45"/>
    </row>
    <row r="271" spans="1:45" ht="14.25">
      <c r="A271" s="43"/>
      <c r="B271" s="44">
        <v>3</v>
      </c>
      <c r="C271" s="45"/>
      <c r="E271" s="53">
        <v>10</v>
      </c>
      <c r="G271" s="53">
        <v>9</v>
      </c>
      <c r="I271" s="53">
        <v>9</v>
      </c>
      <c r="K271" s="53">
        <v>10</v>
      </c>
      <c r="M271" s="53">
        <v>9</v>
      </c>
      <c r="O271" s="53">
        <v>8</v>
      </c>
      <c r="Q271" s="43"/>
      <c r="R271" s="44">
        <f>SUM(E271:O271)</f>
        <v>55</v>
      </c>
      <c r="S271" s="45"/>
      <c r="U271" s="53">
        <v>9</v>
      </c>
      <c r="W271" s="53">
        <v>8</v>
      </c>
      <c r="Y271" s="53">
        <v>7</v>
      </c>
      <c r="AA271" s="53">
        <v>10</v>
      </c>
      <c r="AC271" s="53">
        <v>10</v>
      </c>
      <c r="AE271" s="53">
        <v>8</v>
      </c>
      <c r="AG271" s="43"/>
      <c r="AH271" s="44">
        <f>SUM(U271:AE271)</f>
        <v>52</v>
      </c>
      <c r="AI271" s="45"/>
      <c r="AK271" s="53">
        <f>R271+AH271</f>
        <v>107</v>
      </c>
      <c r="AM271" s="53">
        <f>12-COUNTIF(E271:O271,"M")-COUNTIF(U271:AE271,"M")</f>
        <v>12</v>
      </c>
      <c r="AO271" s="53">
        <f>COUNTIF(E271:O271,"10")+COUNTIF(U271:AE271,"10")</f>
        <v>4</v>
      </c>
      <c r="AQ271" s="43"/>
      <c r="AR271" s="44">
        <f>AR269+AK271</f>
        <v>324</v>
      </c>
      <c r="AS271" s="45"/>
    </row>
    <row r="272" spans="1:45" ht="2.25" customHeight="1">
      <c r="A272" s="43"/>
      <c r="B272" s="54"/>
      <c r="C272" s="45"/>
      <c r="E272" s="55"/>
      <c r="G272" s="55"/>
      <c r="K272" s="55"/>
      <c r="M272" s="55"/>
      <c r="O272" s="55"/>
      <c r="Q272" s="43"/>
      <c r="R272" s="54"/>
      <c r="S272" s="45"/>
      <c r="U272" s="55"/>
      <c r="W272" s="55"/>
      <c r="AA272" s="55"/>
      <c r="AC272" s="55"/>
      <c r="AE272" s="55"/>
      <c r="AG272" s="43"/>
      <c r="AH272" s="54"/>
      <c r="AI272" s="45"/>
      <c r="AK272" s="55"/>
      <c r="AM272" s="55"/>
      <c r="AO272" s="55"/>
      <c r="AQ272" s="43"/>
      <c r="AR272" s="54"/>
      <c r="AS272" s="45"/>
    </row>
    <row r="273" spans="1:45" ht="14.25">
      <c r="A273" s="43"/>
      <c r="B273" s="44">
        <v>4</v>
      </c>
      <c r="C273" s="45"/>
      <c r="E273" s="53">
        <v>9</v>
      </c>
      <c r="G273" s="53">
        <v>9</v>
      </c>
      <c r="I273" s="53">
        <v>7</v>
      </c>
      <c r="K273" s="53">
        <v>10</v>
      </c>
      <c r="M273" s="53">
        <v>10</v>
      </c>
      <c r="O273" s="53">
        <v>9</v>
      </c>
      <c r="Q273" s="43"/>
      <c r="R273" s="44">
        <f>SUM(E273:O273)</f>
        <v>54</v>
      </c>
      <c r="S273" s="45"/>
      <c r="U273" s="53">
        <v>10</v>
      </c>
      <c r="W273" s="53">
        <v>10</v>
      </c>
      <c r="Y273" s="53">
        <v>10</v>
      </c>
      <c r="AA273" s="53">
        <v>10</v>
      </c>
      <c r="AC273" s="53">
        <v>10</v>
      </c>
      <c r="AE273" s="53">
        <v>8</v>
      </c>
      <c r="AG273" s="43"/>
      <c r="AH273" s="44">
        <f>SUM(U273:AE273)</f>
        <v>58</v>
      </c>
      <c r="AI273" s="45"/>
      <c r="AK273" s="53">
        <f>R273+AH273</f>
        <v>112</v>
      </c>
      <c r="AM273" s="53">
        <f>12-COUNTIF(E273:O273,"M")-COUNTIF(U273:AE273,"M")</f>
        <v>12</v>
      </c>
      <c r="AO273" s="53">
        <f>COUNTIF(E273:O273,"10")+COUNTIF(U273:AE273,"10")</f>
        <v>7</v>
      </c>
      <c r="AQ273" s="43"/>
      <c r="AR273" s="44">
        <f>AR271+AK273</f>
        <v>436</v>
      </c>
      <c r="AS273" s="45"/>
    </row>
    <row r="274" spans="1:45" ht="2.25" customHeight="1">
      <c r="A274" s="43"/>
      <c r="B274" s="54"/>
      <c r="C274" s="45"/>
      <c r="E274" s="55"/>
      <c r="G274" s="55"/>
      <c r="K274" s="55"/>
      <c r="M274" s="55"/>
      <c r="O274" s="55"/>
      <c r="Q274" s="43"/>
      <c r="R274" s="54"/>
      <c r="S274" s="45"/>
      <c r="U274" s="55"/>
      <c r="W274" s="55"/>
      <c r="AA274" s="55"/>
      <c r="AC274" s="55"/>
      <c r="AE274" s="55"/>
      <c r="AG274" s="43"/>
      <c r="AH274" s="54"/>
      <c r="AI274" s="45"/>
      <c r="AK274" s="55"/>
      <c r="AM274" s="55"/>
      <c r="AO274" s="55"/>
      <c r="AQ274" s="43"/>
      <c r="AR274" s="54"/>
      <c r="AS274" s="45"/>
    </row>
    <row r="275" spans="1:45" ht="14.25">
      <c r="A275" s="43"/>
      <c r="B275" s="44">
        <v>5</v>
      </c>
      <c r="C275" s="45"/>
      <c r="E275" s="53">
        <v>9</v>
      </c>
      <c r="G275" s="53">
        <v>9</v>
      </c>
      <c r="I275" s="53">
        <v>6</v>
      </c>
      <c r="K275" s="53">
        <v>10</v>
      </c>
      <c r="M275" s="53">
        <v>10</v>
      </c>
      <c r="O275" s="53">
        <v>8</v>
      </c>
      <c r="Q275" s="43"/>
      <c r="R275" s="44">
        <f>SUM(E275:O275)</f>
        <v>52</v>
      </c>
      <c r="S275" s="45"/>
      <c r="U275" s="53">
        <v>10</v>
      </c>
      <c r="W275" s="53">
        <v>9</v>
      </c>
      <c r="Y275" s="53">
        <v>9</v>
      </c>
      <c r="AA275" s="53">
        <v>9</v>
      </c>
      <c r="AC275" s="53">
        <v>9</v>
      </c>
      <c r="AE275" s="53">
        <v>9</v>
      </c>
      <c r="AG275" s="43"/>
      <c r="AH275" s="44">
        <f>SUM(U275:AE275)</f>
        <v>55</v>
      </c>
      <c r="AI275" s="45"/>
      <c r="AK275" s="53">
        <f>R275+AH275</f>
        <v>107</v>
      </c>
      <c r="AM275" s="53">
        <f>12-COUNTIF(E275:O275,"M")-COUNTIF(U275:AE275,"M")</f>
        <v>12</v>
      </c>
      <c r="AO275" s="53">
        <f>COUNTIF(E275:O275,"10")+COUNTIF(U275:AE275,"10")</f>
        <v>3</v>
      </c>
      <c r="AQ275" s="43"/>
      <c r="AR275" s="44">
        <f>AR273+AK275</f>
        <v>543</v>
      </c>
      <c r="AS275" s="45"/>
    </row>
    <row r="276" spans="1:45" ht="2.25" customHeight="1">
      <c r="A276" s="47"/>
      <c r="B276" s="56"/>
      <c r="C276" s="49"/>
      <c r="D276" s="38"/>
      <c r="E276" s="57"/>
      <c r="F276" s="38"/>
      <c r="G276" s="57"/>
      <c r="H276" s="38"/>
      <c r="I276" s="38"/>
      <c r="J276" s="38"/>
      <c r="K276" s="57"/>
      <c r="L276" s="38"/>
      <c r="M276" s="57"/>
      <c r="N276" s="38"/>
      <c r="O276" s="57"/>
      <c r="P276" s="38"/>
      <c r="Q276" s="47"/>
      <c r="R276" s="56"/>
      <c r="S276" s="49"/>
      <c r="T276" s="38"/>
      <c r="U276" s="57"/>
      <c r="V276" s="38"/>
      <c r="W276" s="57"/>
      <c r="X276" s="38"/>
      <c r="Y276" s="38"/>
      <c r="Z276" s="38"/>
      <c r="AA276" s="57"/>
      <c r="AB276" s="38"/>
      <c r="AC276" s="57"/>
      <c r="AD276" s="38"/>
      <c r="AE276" s="57"/>
      <c r="AF276" s="38"/>
      <c r="AG276" s="47"/>
      <c r="AH276" s="56"/>
      <c r="AI276" s="49"/>
      <c r="AJ276" s="38"/>
      <c r="AK276" s="57"/>
      <c r="AL276" s="38"/>
      <c r="AM276" s="57"/>
      <c r="AN276" s="38"/>
      <c r="AO276" s="57"/>
      <c r="AP276" s="38"/>
      <c r="AQ276" s="47"/>
      <c r="AR276" s="56"/>
      <c r="AS276" s="49"/>
    </row>
    <row r="277" spans="2:45" ht="2.25" customHeight="1">
      <c r="B277" s="55"/>
      <c r="E277" s="55"/>
      <c r="G277" s="55"/>
      <c r="K277" s="55"/>
      <c r="M277" s="55"/>
      <c r="O277" s="55"/>
      <c r="R277" s="55"/>
      <c r="U277" s="55"/>
      <c r="W277" s="55"/>
      <c r="AA277" s="55"/>
      <c r="AC277" s="55"/>
      <c r="AE277" s="55"/>
      <c r="AH277" s="55"/>
      <c r="AJ277" s="40"/>
      <c r="AK277" s="58"/>
      <c r="AL277" s="41"/>
      <c r="AM277" s="58"/>
      <c r="AN277" s="41"/>
      <c r="AO277" s="58"/>
      <c r="AP277" s="41"/>
      <c r="AQ277" s="40"/>
      <c r="AR277" s="58"/>
      <c r="AS277" s="42"/>
    </row>
    <row r="278" spans="2:45" ht="14.25">
      <c r="B278" s="60" t="s">
        <v>53</v>
      </c>
      <c r="E278" s="62"/>
      <c r="F278" s="63"/>
      <c r="G278" s="63"/>
      <c r="H278" s="63"/>
      <c r="I278" s="63"/>
      <c r="J278" s="63"/>
      <c r="K278" s="63"/>
      <c r="L278" s="63"/>
      <c r="M278" s="63"/>
      <c r="N278" s="63"/>
      <c r="O278" s="64"/>
      <c r="Q278" s="68" t="s">
        <v>143</v>
      </c>
      <c r="R278" s="69"/>
      <c r="S278" s="70"/>
      <c r="U278" s="62"/>
      <c r="V278" s="63"/>
      <c r="W278" s="63"/>
      <c r="X278" s="63"/>
      <c r="Y278" s="63"/>
      <c r="Z278" s="63"/>
      <c r="AA278" s="63"/>
      <c r="AB278" s="63"/>
      <c r="AC278" s="63"/>
      <c r="AD278" s="63"/>
      <c r="AE278" s="64"/>
      <c r="AJ278" s="43"/>
      <c r="AK278" s="44">
        <f>SUM(AK267:AK275)</f>
        <v>543</v>
      </c>
      <c r="AL278" s="46"/>
      <c r="AM278" s="44">
        <f>SUM(AM267:AM275)</f>
        <v>60</v>
      </c>
      <c r="AN278" s="46"/>
      <c r="AO278" s="44">
        <f>SUM(AO267:AO275)</f>
        <v>19</v>
      </c>
      <c r="AP278" s="46"/>
      <c r="AQ278" s="43"/>
      <c r="AR278" s="44">
        <f>AK278</f>
        <v>543</v>
      </c>
      <c r="AS278" s="45"/>
    </row>
    <row r="279" spans="2:45" ht="2.25" customHeight="1">
      <c r="B279" s="61"/>
      <c r="E279" s="65"/>
      <c r="F279" s="66"/>
      <c r="G279" s="66"/>
      <c r="H279" s="66"/>
      <c r="I279" s="66"/>
      <c r="J279" s="66"/>
      <c r="K279" s="66"/>
      <c r="L279" s="66"/>
      <c r="M279" s="66"/>
      <c r="N279" s="66"/>
      <c r="O279" s="67"/>
      <c r="Q279" s="71"/>
      <c r="R279" s="72"/>
      <c r="S279" s="73"/>
      <c r="U279" s="65"/>
      <c r="V279" s="66"/>
      <c r="W279" s="66"/>
      <c r="X279" s="66"/>
      <c r="Y279" s="66"/>
      <c r="Z279" s="66"/>
      <c r="AA279" s="66"/>
      <c r="AB279" s="66"/>
      <c r="AC279" s="66"/>
      <c r="AD279" s="66"/>
      <c r="AE279" s="67"/>
      <c r="AJ279" s="47"/>
      <c r="AK279" s="48"/>
      <c r="AL279" s="48"/>
      <c r="AM279" s="48"/>
      <c r="AN279" s="48"/>
      <c r="AO279" s="48"/>
      <c r="AP279" s="48"/>
      <c r="AQ279" s="47"/>
      <c r="AR279" s="48"/>
      <c r="AS279" s="49"/>
    </row>
    <row r="280" spans="2:44" ht="84.75" customHeight="1"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</row>
    <row r="281" ht="12.75"/>
    <row r="282" spans="1:45" ht="2.25" customHeight="1">
      <c r="A282" s="32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4"/>
    </row>
    <row r="283" spans="1:45" ht="14.25">
      <c r="A283" s="35"/>
      <c r="B283" s="74" t="s">
        <v>98</v>
      </c>
      <c r="C283" s="75"/>
      <c r="D283" s="75"/>
      <c r="E283" s="75"/>
      <c r="F283" s="75"/>
      <c r="G283" s="76"/>
      <c r="I283" s="74" t="str">
        <f>INDEX(Scores!$G:$G,MATCH(AM283,Scores!$BH:$BH,0),1)&amp;" "&amp;INDEX(Scores!$I:$I,MATCH(AM283,Scores!$BH:$BH,0),1)</f>
        <v>Jon Allen</v>
      </c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6"/>
      <c r="AE283" s="74" t="s">
        <v>51</v>
      </c>
      <c r="AF283" s="75"/>
      <c r="AG283" s="75"/>
      <c r="AH283" s="75"/>
      <c r="AI283" s="75"/>
      <c r="AJ283" s="75"/>
      <c r="AK283" s="76"/>
      <c r="AM283" s="74" t="s">
        <v>78</v>
      </c>
      <c r="AN283" s="75"/>
      <c r="AO283" s="75"/>
      <c r="AP283" s="75"/>
      <c r="AQ283" s="75"/>
      <c r="AR283" s="76"/>
      <c r="AS283" s="36"/>
    </row>
    <row r="284" spans="1:45" ht="2.25" customHeight="1">
      <c r="A284" s="35"/>
      <c r="AS284" s="36"/>
    </row>
    <row r="285" spans="1:45" ht="14.25">
      <c r="A285" s="35"/>
      <c r="B285" s="74" t="s">
        <v>54</v>
      </c>
      <c r="C285" s="75"/>
      <c r="D285" s="75"/>
      <c r="E285" s="75"/>
      <c r="F285" s="75"/>
      <c r="G285" s="76"/>
      <c r="I285" s="74" t="s">
        <v>126</v>
      </c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6"/>
      <c r="AE285" s="74" t="s">
        <v>138</v>
      </c>
      <c r="AF285" s="75"/>
      <c r="AG285" s="75"/>
      <c r="AH285" s="75"/>
      <c r="AI285" s="75"/>
      <c r="AJ285" s="75"/>
      <c r="AK285" s="76"/>
      <c r="AM285" s="74" t="s">
        <v>139</v>
      </c>
      <c r="AN285" s="75"/>
      <c r="AO285" s="75"/>
      <c r="AP285" s="75"/>
      <c r="AQ285" s="75"/>
      <c r="AR285" s="76"/>
      <c r="AS285" s="36"/>
    </row>
    <row r="286" spans="1:46" ht="2.25" customHeight="1">
      <c r="A286" s="37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9"/>
      <c r="AT286" s="30"/>
    </row>
    <row r="287" spans="1:45" ht="2.25" customHeight="1">
      <c r="A287" s="40"/>
      <c r="B287" s="41"/>
      <c r="C287" s="42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0"/>
      <c r="R287" s="41"/>
      <c r="S287" s="42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0"/>
      <c r="AH287" s="41"/>
      <c r="AI287" s="42"/>
      <c r="AJ287" s="41"/>
      <c r="AK287" s="41"/>
      <c r="AL287" s="41"/>
      <c r="AM287" s="41"/>
      <c r="AN287" s="41"/>
      <c r="AO287" s="41"/>
      <c r="AP287" s="41"/>
      <c r="AQ287" s="40"/>
      <c r="AR287" s="41"/>
      <c r="AS287" s="42"/>
    </row>
    <row r="288" spans="1:45" ht="14.25">
      <c r="A288" s="43"/>
      <c r="B288" s="44" t="s">
        <v>134</v>
      </c>
      <c r="C288" s="45"/>
      <c r="D288" s="46"/>
      <c r="E288" s="44">
        <v>1</v>
      </c>
      <c r="F288" s="46"/>
      <c r="G288" s="44">
        <v>2</v>
      </c>
      <c r="H288" s="46"/>
      <c r="I288" s="44">
        <v>3</v>
      </c>
      <c r="J288" s="46"/>
      <c r="K288" s="44">
        <v>4</v>
      </c>
      <c r="L288" s="46"/>
      <c r="M288" s="44">
        <v>5</v>
      </c>
      <c r="N288" s="46"/>
      <c r="O288" s="44">
        <v>6</v>
      </c>
      <c r="P288" s="46"/>
      <c r="Q288" s="43"/>
      <c r="R288" s="44" t="s">
        <v>135</v>
      </c>
      <c r="S288" s="45"/>
      <c r="T288" s="46"/>
      <c r="U288" s="44">
        <v>1</v>
      </c>
      <c r="V288" s="46"/>
      <c r="W288" s="44">
        <v>2</v>
      </c>
      <c r="X288" s="46"/>
      <c r="Y288" s="44">
        <v>3</v>
      </c>
      <c r="Z288" s="46"/>
      <c r="AA288" s="44">
        <v>4</v>
      </c>
      <c r="AB288" s="46"/>
      <c r="AC288" s="44">
        <v>5</v>
      </c>
      <c r="AD288" s="46"/>
      <c r="AE288" s="44">
        <v>6</v>
      </c>
      <c r="AF288" s="46"/>
      <c r="AG288" s="43"/>
      <c r="AH288" s="44" t="s">
        <v>135</v>
      </c>
      <c r="AI288" s="45"/>
      <c r="AJ288" s="46"/>
      <c r="AK288" s="44" t="s">
        <v>136</v>
      </c>
      <c r="AL288" s="46"/>
      <c r="AM288" s="44" t="s">
        <v>57</v>
      </c>
      <c r="AN288" s="46"/>
      <c r="AO288" s="44" t="s">
        <v>2</v>
      </c>
      <c r="AP288" s="46"/>
      <c r="AQ288" s="43"/>
      <c r="AR288" s="44" t="s">
        <v>137</v>
      </c>
      <c r="AS288" s="45"/>
    </row>
    <row r="289" spans="1:45" ht="2.25" customHeight="1">
      <c r="A289" s="47"/>
      <c r="B289" s="48"/>
      <c r="C289" s="49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7"/>
      <c r="R289" s="48"/>
      <c r="S289" s="49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7"/>
      <c r="AH289" s="48"/>
      <c r="AI289" s="49"/>
      <c r="AJ289" s="48"/>
      <c r="AK289" s="48"/>
      <c r="AL289" s="48"/>
      <c r="AM289" s="48"/>
      <c r="AN289" s="48"/>
      <c r="AO289" s="48"/>
      <c r="AP289" s="48"/>
      <c r="AQ289" s="47"/>
      <c r="AR289" s="48"/>
      <c r="AS289" s="49"/>
    </row>
    <row r="290" spans="1:45" ht="2.25" customHeight="1">
      <c r="A290" s="43"/>
      <c r="B290" s="50"/>
      <c r="C290" s="51"/>
      <c r="D290" s="52"/>
      <c r="E290" s="52"/>
      <c r="F290" s="52"/>
      <c r="G290" s="52"/>
      <c r="Q290" s="43"/>
      <c r="R290" s="46"/>
      <c r="S290" s="45"/>
      <c r="AG290" s="43"/>
      <c r="AH290" s="46"/>
      <c r="AI290" s="45"/>
      <c r="AQ290" s="43"/>
      <c r="AR290" s="50"/>
      <c r="AS290" s="45"/>
    </row>
    <row r="291" spans="1:45" ht="14.25">
      <c r="A291" s="43"/>
      <c r="B291" s="44">
        <v>1</v>
      </c>
      <c r="C291" s="45"/>
      <c r="E291" s="53">
        <v>10</v>
      </c>
      <c r="G291" s="53">
        <v>9</v>
      </c>
      <c r="I291" s="53">
        <v>9</v>
      </c>
      <c r="K291" s="53">
        <v>8</v>
      </c>
      <c r="M291" s="53">
        <v>8</v>
      </c>
      <c r="O291" s="53">
        <v>6</v>
      </c>
      <c r="Q291" s="43"/>
      <c r="R291" s="44">
        <f>SUM(E291:O291)</f>
        <v>50</v>
      </c>
      <c r="S291" s="45"/>
      <c r="U291" s="53">
        <v>7</v>
      </c>
      <c r="W291" s="53">
        <v>7</v>
      </c>
      <c r="Y291" s="53">
        <v>6</v>
      </c>
      <c r="AA291" s="53">
        <v>10</v>
      </c>
      <c r="AC291" s="53">
        <v>10</v>
      </c>
      <c r="AE291" s="53">
        <v>8</v>
      </c>
      <c r="AG291" s="43"/>
      <c r="AH291" s="44">
        <f>SUM(U291:AE291)</f>
        <v>48</v>
      </c>
      <c r="AI291" s="45"/>
      <c r="AK291" s="53">
        <f>R291+AH291</f>
        <v>98</v>
      </c>
      <c r="AM291" s="53">
        <f>12-COUNTIF(E291:O291,"M")-COUNTIF(U291:AE291,"M")</f>
        <v>12</v>
      </c>
      <c r="AO291" s="53">
        <f>COUNTIF(E291:O291,"10")+COUNTIF(U291:AE291,"10")</f>
        <v>3</v>
      </c>
      <c r="AQ291" s="43"/>
      <c r="AR291" s="44">
        <f>AK291</f>
        <v>98</v>
      </c>
      <c r="AS291" s="45"/>
    </row>
    <row r="292" spans="1:45" ht="2.25" customHeight="1">
      <c r="A292" s="43"/>
      <c r="B292" s="50"/>
      <c r="C292" s="45"/>
      <c r="E292" s="52"/>
      <c r="G292" s="52"/>
      <c r="K292" s="52"/>
      <c r="M292" s="52"/>
      <c r="O292" s="52"/>
      <c r="Q292" s="43"/>
      <c r="R292" s="50"/>
      <c r="S292" s="45"/>
      <c r="U292" s="52"/>
      <c r="W292" s="52"/>
      <c r="AA292" s="52"/>
      <c r="AC292" s="52"/>
      <c r="AE292" s="52"/>
      <c r="AG292" s="43"/>
      <c r="AH292" s="50"/>
      <c r="AI292" s="45"/>
      <c r="AK292" s="52"/>
      <c r="AM292" s="52"/>
      <c r="AO292" s="52"/>
      <c r="AQ292" s="43"/>
      <c r="AR292" s="50"/>
      <c r="AS292" s="45"/>
    </row>
    <row r="293" spans="1:45" ht="14.25">
      <c r="A293" s="43"/>
      <c r="B293" s="44">
        <v>2</v>
      </c>
      <c r="C293" s="45"/>
      <c r="E293" s="53">
        <v>10</v>
      </c>
      <c r="G293" s="53">
        <v>9</v>
      </c>
      <c r="I293" s="53">
        <v>7</v>
      </c>
      <c r="K293" s="53">
        <v>10</v>
      </c>
      <c r="M293" s="53">
        <v>9</v>
      </c>
      <c r="O293" s="53">
        <v>7</v>
      </c>
      <c r="Q293" s="43"/>
      <c r="R293" s="44">
        <f>SUM(E293:O293)</f>
        <v>52</v>
      </c>
      <c r="S293" s="45"/>
      <c r="U293" s="53">
        <v>9</v>
      </c>
      <c r="W293" s="53">
        <v>9</v>
      </c>
      <c r="Y293" s="53">
        <v>6</v>
      </c>
      <c r="AA293" s="53">
        <v>10</v>
      </c>
      <c r="AC293" s="53">
        <v>9</v>
      </c>
      <c r="AE293" s="53">
        <v>3</v>
      </c>
      <c r="AG293" s="43"/>
      <c r="AH293" s="44">
        <f>SUM(U293:AE293)</f>
        <v>46</v>
      </c>
      <c r="AI293" s="45"/>
      <c r="AK293" s="53">
        <f>R293+AH293</f>
        <v>98</v>
      </c>
      <c r="AM293" s="53">
        <f>12-COUNTIF(E293:O293,"M")-COUNTIF(U293:AE293,"M")</f>
        <v>12</v>
      </c>
      <c r="AO293" s="53">
        <f>COUNTIF(E293:O293,"10")+COUNTIF(U293:AE293,"10")</f>
        <v>3</v>
      </c>
      <c r="AQ293" s="43"/>
      <c r="AR293" s="44">
        <f>AR291+AK293</f>
        <v>196</v>
      </c>
      <c r="AS293" s="45"/>
    </row>
    <row r="294" spans="1:45" ht="2.25" customHeight="1">
      <c r="A294" s="43"/>
      <c r="B294" s="46"/>
      <c r="C294" s="45"/>
      <c r="Q294" s="43"/>
      <c r="R294" s="46"/>
      <c r="S294" s="45"/>
      <c r="AG294" s="43"/>
      <c r="AH294" s="46"/>
      <c r="AI294" s="45"/>
      <c r="AQ294" s="43"/>
      <c r="AR294" s="46"/>
      <c r="AS294" s="45"/>
    </row>
    <row r="295" spans="1:45" ht="14.25">
      <c r="A295" s="43"/>
      <c r="B295" s="44">
        <v>3</v>
      </c>
      <c r="C295" s="45"/>
      <c r="E295" s="53">
        <v>10</v>
      </c>
      <c r="G295" s="53">
        <v>9</v>
      </c>
      <c r="I295" s="53">
        <v>8</v>
      </c>
      <c r="K295" s="53">
        <v>10</v>
      </c>
      <c r="M295" s="53">
        <v>8</v>
      </c>
      <c r="O295" s="53">
        <v>7</v>
      </c>
      <c r="Q295" s="43"/>
      <c r="R295" s="44">
        <f>SUM(E295:O295)</f>
        <v>52</v>
      </c>
      <c r="S295" s="45"/>
      <c r="U295" s="53">
        <v>10</v>
      </c>
      <c r="W295" s="53">
        <v>9</v>
      </c>
      <c r="Y295" s="53">
        <v>8</v>
      </c>
      <c r="AA295" s="53">
        <v>9</v>
      </c>
      <c r="AC295" s="53">
        <v>8</v>
      </c>
      <c r="AE295" s="53">
        <v>7</v>
      </c>
      <c r="AG295" s="43"/>
      <c r="AH295" s="44">
        <f>SUM(U295:AE295)</f>
        <v>51</v>
      </c>
      <c r="AI295" s="45"/>
      <c r="AK295" s="53">
        <f>R295+AH295</f>
        <v>103</v>
      </c>
      <c r="AM295" s="53">
        <f>12-COUNTIF(E295:O295,"M")-COUNTIF(U295:AE295,"M")</f>
        <v>12</v>
      </c>
      <c r="AO295" s="53">
        <f>COUNTIF(E295:O295,"10")+COUNTIF(U295:AE295,"10")</f>
        <v>3</v>
      </c>
      <c r="AQ295" s="43"/>
      <c r="AR295" s="44">
        <f>AR293+AK295</f>
        <v>299</v>
      </c>
      <c r="AS295" s="45"/>
    </row>
    <row r="296" spans="1:45" ht="2.25" customHeight="1">
      <c r="A296" s="43"/>
      <c r="B296" s="54"/>
      <c r="C296" s="45"/>
      <c r="E296" s="55"/>
      <c r="G296" s="55"/>
      <c r="K296" s="55"/>
      <c r="M296" s="55"/>
      <c r="O296" s="55"/>
      <c r="Q296" s="43"/>
      <c r="R296" s="54"/>
      <c r="S296" s="45"/>
      <c r="U296" s="55"/>
      <c r="W296" s="55"/>
      <c r="AA296" s="55"/>
      <c r="AC296" s="55"/>
      <c r="AE296" s="55"/>
      <c r="AG296" s="43"/>
      <c r="AH296" s="54"/>
      <c r="AI296" s="45"/>
      <c r="AK296" s="55"/>
      <c r="AM296" s="55"/>
      <c r="AO296" s="55"/>
      <c r="AQ296" s="43"/>
      <c r="AR296" s="54"/>
      <c r="AS296" s="45"/>
    </row>
    <row r="297" spans="1:45" ht="14.25">
      <c r="A297" s="43"/>
      <c r="B297" s="44">
        <v>4</v>
      </c>
      <c r="C297" s="45"/>
      <c r="E297" s="53">
        <v>10</v>
      </c>
      <c r="G297" s="53">
        <v>10</v>
      </c>
      <c r="I297" s="53">
        <v>9</v>
      </c>
      <c r="K297" s="53">
        <v>10</v>
      </c>
      <c r="M297" s="53">
        <v>9</v>
      </c>
      <c r="O297" s="53">
        <v>9</v>
      </c>
      <c r="Q297" s="43"/>
      <c r="R297" s="44">
        <f>SUM(E297:O297)</f>
        <v>57</v>
      </c>
      <c r="S297" s="45"/>
      <c r="U297" s="53">
        <v>10</v>
      </c>
      <c r="W297" s="53">
        <v>10</v>
      </c>
      <c r="Y297" s="53">
        <v>9</v>
      </c>
      <c r="AA297" s="53">
        <v>10</v>
      </c>
      <c r="AC297" s="53">
        <v>9</v>
      </c>
      <c r="AE297" s="53">
        <v>9</v>
      </c>
      <c r="AG297" s="43"/>
      <c r="AH297" s="44">
        <f>SUM(U297:AE297)</f>
        <v>57</v>
      </c>
      <c r="AI297" s="45"/>
      <c r="AK297" s="53">
        <f>R297+AH297</f>
        <v>114</v>
      </c>
      <c r="AM297" s="53">
        <f>12-COUNTIF(E297:O297,"M")-COUNTIF(U297:AE297,"M")</f>
        <v>12</v>
      </c>
      <c r="AO297" s="53">
        <f>COUNTIF(E297:O297,"10")+COUNTIF(U297:AE297,"10")</f>
        <v>6</v>
      </c>
      <c r="AQ297" s="43"/>
      <c r="AR297" s="44">
        <f>AR295+AK297</f>
        <v>413</v>
      </c>
      <c r="AS297" s="45"/>
    </row>
    <row r="298" spans="1:45" ht="2.25" customHeight="1">
      <c r="A298" s="43"/>
      <c r="B298" s="54"/>
      <c r="C298" s="45"/>
      <c r="E298" s="55"/>
      <c r="G298" s="55"/>
      <c r="K298" s="55"/>
      <c r="M298" s="55"/>
      <c r="O298" s="55"/>
      <c r="Q298" s="43"/>
      <c r="R298" s="54"/>
      <c r="S298" s="45"/>
      <c r="U298" s="55"/>
      <c r="W298" s="55"/>
      <c r="AA298" s="55"/>
      <c r="AC298" s="55"/>
      <c r="AE298" s="55"/>
      <c r="AG298" s="43"/>
      <c r="AH298" s="54"/>
      <c r="AI298" s="45"/>
      <c r="AK298" s="55"/>
      <c r="AM298" s="55"/>
      <c r="AO298" s="55"/>
      <c r="AQ298" s="43"/>
      <c r="AR298" s="54"/>
      <c r="AS298" s="45"/>
    </row>
    <row r="299" spans="1:45" ht="14.25">
      <c r="A299" s="43"/>
      <c r="B299" s="44">
        <v>5</v>
      </c>
      <c r="C299" s="45"/>
      <c r="E299" s="53">
        <v>10</v>
      </c>
      <c r="G299" s="53">
        <v>10</v>
      </c>
      <c r="I299" s="53">
        <v>8</v>
      </c>
      <c r="K299" s="53">
        <v>10</v>
      </c>
      <c r="M299" s="53">
        <v>9</v>
      </c>
      <c r="O299" s="53">
        <v>8</v>
      </c>
      <c r="Q299" s="43"/>
      <c r="R299" s="44">
        <f>SUM(E299:O299)</f>
        <v>55</v>
      </c>
      <c r="S299" s="45"/>
      <c r="U299" s="53">
        <v>9</v>
      </c>
      <c r="W299" s="53">
        <v>8</v>
      </c>
      <c r="Y299" s="53">
        <v>7</v>
      </c>
      <c r="AA299" s="53">
        <v>10</v>
      </c>
      <c r="AC299" s="53">
        <v>10</v>
      </c>
      <c r="AE299" s="53">
        <v>8</v>
      </c>
      <c r="AG299" s="43"/>
      <c r="AH299" s="44">
        <f>SUM(U299:AE299)</f>
        <v>52</v>
      </c>
      <c r="AI299" s="45"/>
      <c r="AK299" s="53">
        <f>R299+AH299</f>
        <v>107</v>
      </c>
      <c r="AM299" s="53">
        <f>12-COUNTIF(E299:O299,"M")-COUNTIF(U299:AE299,"M")</f>
        <v>12</v>
      </c>
      <c r="AO299" s="53">
        <f>COUNTIF(E299:O299,"10")+COUNTIF(U299:AE299,"10")</f>
        <v>5</v>
      </c>
      <c r="AQ299" s="43"/>
      <c r="AR299" s="44">
        <f>AR297+AK299</f>
        <v>520</v>
      </c>
      <c r="AS299" s="45"/>
    </row>
    <row r="300" spans="1:45" ht="2.25" customHeight="1">
      <c r="A300" s="47"/>
      <c r="B300" s="56"/>
      <c r="C300" s="49"/>
      <c r="D300" s="38"/>
      <c r="E300" s="57"/>
      <c r="F300" s="38"/>
      <c r="G300" s="57"/>
      <c r="H300" s="38"/>
      <c r="I300" s="38"/>
      <c r="J300" s="38"/>
      <c r="K300" s="57"/>
      <c r="L300" s="38"/>
      <c r="M300" s="57"/>
      <c r="N300" s="38"/>
      <c r="O300" s="57"/>
      <c r="P300" s="38"/>
      <c r="Q300" s="47"/>
      <c r="R300" s="56"/>
      <c r="S300" s="49"/>
      <c r="T300" s="38"/>
      <c r="U300" s="57"/>
      <c r="V300" s="38"/>
      <c r="W300" s="57"/>
      <c r="X300" s="38"/>
      <c r="Y300" s="38"/>
      <c r="Z300" s="38"/>
      <c r="AA300" s="57"/>
      <c r="AB300" s="38"/>
      <c r="AC300" s="57"/>
      <c r="AD300" s="38"/>
      <c r="AE300" s="57"/>
      <c r="AF300" s="38"/>
      <c r="AG300" s="47"/>
      <c r="AH300" s="56"/>
      <c r="AI300" s="49"/>
      <c r="AJ300" s="38"/>
      <c r="AK300" s="57"/>
      <c r="AL300" s="38"/>
      <c r="AM300" s="57"/>
      <c r="AN300" s="38"/>
      <c r="AO300" s="57"/>
      <c r="AP300" s="38"/>
      <c r="AQ300" s="47"/>
      <c r="AR300" s="56"/>
      <c r="AS300" s="49"/>
    </row>
    <row r="301" spans="2:45" ht="2.25" customHeight="1">
      <c r="B301" s="55"/>
      <c r="E301" s="55"/>
      <c r="G301" s="55"/>
      <c r="K301" s="55"/>
      <c r="M301" s="55"/>
      <c r="O301" s="55"/>
      <c r="R301" s="55"/>
      <c r="U301" s="55"/>
      <c r="W301" s="55"/>
      <c r="AA301" s="55"/>
      <c r="AC301" s="55"/>
      <c r="AE301" s="55"/>
      <c r="AH301" s="55"/>
      <c r="AJ301" s="40"/>
      <c r="AK301" s="58"/>
      <c r="AL301" s="41"/>
      <c r="AM301" s="58"/>
      <c r="AN301" s="41"/>
      <c r="AO301" s="58"/>
      <c r="AP301" s="41"/>
      <c r="AQ301" s="40"/>
      <c r="AR301" s="58"/>
      <c r="AS301" s="42"/>
    </row>
    <row r="302" spans="2:45" ht="14.25">
      <c r="B302" s="60" t="s">
        <v>53</v>
      </c>
      <c r="E302" s="62"/>
      <c r="F302" s="63"/>
      <c r="G302" s="63"/>
      <c r="H302" s="63"/>
      <c r="I302" s="63"/>
      <c r="J302" s="63"/>
      <c r="K302" s="63"/>
      <c r="L302" s="63"/>
      <c r="M302" s="63"/>
      <c r="N302" s="63"/>
      <c r="O302" s="64"/>
      <c r="Q302" s="68" t="s">
        <v>143</v>
      </c>
      <c r="R302" s="69"/>
      <c r="S302" s="70"/>
      <c r="U302" s="62"/>
      <c r="V302" s="63"/>
      <c r="W302" s="63"/>
      <c r="X302" s="63"/>
      <c r="Y302" s="63"/>
      <c r="Z302" s="63"/>
      <c r="AA302" s="63"/>
      <c r="AB302" s="63"/>
      <c r="AC302" s="63"/>
      <c r="AD302" s="63"/>
      <c r="AE302" s="64"/>
      <c r="AJ302" s="43"/>
      <c r="AK302" s="44">
        <f>SUM(AK291:AK299)</f>
        <v>520</v>
      </c>
      <c r="AL302" s="46"/>
      <c r="AM302" s="44">
        <f>SUM(AM291:AM299)</f>
        <v>60</v>
      </c>
      <c r="AN302" s="46"/>
      <c r="AO302" s="44">
        <f>SUM(AO291:AO299)</f>
        <v>20</v>
      </c>
      <c r="AP302" s="46"/>
      <c r="AQ302" s="43"/>
      <c r="AR302" s="44">
        <f>AK302</f>
        <v>520</v>
      </c>
      <c r="AS302" s="45"/>
    </row>
    <row r="303" spans="2:45" ht="2.25" customHeight="1">
      <c r="B303" s="61"/>
      <c r="E303" s="65"/>
      <c r="F303" s="66"/>
      <c r="G303" s="66"/>
      <c r="H303" s="66"/>
      <c r="I303" s="66"/>
      <c r="J303" s="66"/>
      <c r="K303" s="66"/>
      <c r="L303" s="66"/>
      <c r="M303" s="66"/>
      <c r="N303" s="66"/>
      <c r="O303" s="67"/>
      <c r="Q303" s="71"/>
      <c r="R303" s="72"/>
      <c r="S303" s="73"/>
      <c r="U303" s="65"/>
      <c r="V303" s="66"/>
      <c r="W303" s="66"/>
      <c r="X303" s="66"/>
      <c r="Y303" s="66"/>
      <c r="Z303" s="66"/>
      <c r="AA303" s="66"/>
      <c r="AB303" s="66"/>
      <c r="AC303" s="66"/>
      <c r="AD303" s="66"/>
      <c r="AE303" s="67"/>
      <c r="AJ303" s="47"/>
      <c r="AK303" s="48"/>
      <c r="AL303" s="48"/>
      <c r="AM303" s="48"/>
      <c r="AN303" s="48"/>
      <c r="AO303" s="48"/>
      <c r="AP303" s="48"/>
      <c r="AQ303" s="47"/>
      <c r="AR303" s="48"/>
      <c r="AS303" s="49"/>
    </row>
    <row r="305" spans="1:45" ht="2.25" customHeight="1">
      <c r="A305" s="32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4"/>
    </row>
    <row r="306" spans="1:45" ht="14.25">
      <c r="A306" s="35"/>
      <c r="B306" s="74" t="s">
        <v>98</v>
      </c>
      <c r="C306" s="75"/>
      <c r="D306" s="75"/>
      <c r="E306" s="75"/>
      <c r="F306" s="75"/>
      <c r="G306" s="76"/>
      <c r="I306" s="74" t="str">
        <f>INDEX(Scores!$G:$G,MATCH(AM306,Scores!$BH:$BH,0),1)&amp;" "&amp;INDEX(Scores!$I:$I,MATCH(AM306,Scores!$BH:$BH,0),1)</f>
        <v>Siobhan Boyle</v>
      </c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6"/>
      <c r="AE306" s="74" t="s">
        <v>51</v>
      </c>
      <c r="AF306" s="75"/>
      <c r="AG306" s="75"/>
      <c r="AH306" s="75"/>
      <c r="AI306" s="75"/>
      <c r="AJ306" s="75"/>
      <c r="AK306" s="76"/>
      <c r="AM306" s="74" t="s">
        <v>79</v>
      </c>
      <c r="AN306" s="75"/>
      <c r="AO306" s="75"/>
      <c r="AP306" s="75"/>
      <c r="AQ306" s="75"/>
      <c r="AR306" s="76"/>
      <c r="AS306" s="36"/>
    </row>
    <row r="307" spans="1:45" ht="2.25" customHeight="1">
      <c r="A307" s="35"/>
      <c r="AS307" s="36"/>
    </row>
    <row r="308" spans="1:45" ht="14.25">
      <c r="A308" s="35"/>
      <c r="B308" s="74" t="s">
        <v>54</v>
      </c>
      <c r="C308" s="75"/>
      <c r="D308" s="75"/>
      <c r="E308" s="75"/>
      <c r="F308" s="75"/>
      <c r="G308" s="76"/>
      <c r="I308" s="74" t="s">
        <v>125</v>
      </c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6"/>
      <c r="AE308" s="74" t="s">
        <v>138</v>
      </c>
      <c r="AF308" s="75"/>
      <c r="AG308" s="75"/>
      <c r="AH308" s="75"/>
      <c r="AI308" s="75"/>
      <c r="AJ308" s="75"/>
      <c r="AK308" s="76"/>
      <c r="AM308" s="74" t="s">
        <v>139</v>
      </c>
      <c r="AN308" s="75"/>
      <c r="AO308" s="75"/>
      <c r="AP308" s="75"/>
      <c r="AQ308" s="75"/>
      <c r="AR308" s="76"/>
      <c r="AS308" s="36"/>
    </row>
    <row r="309" spans="1:46" ht="2.25" customHeight="1">
      <c r="A309" s="37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9"/>
      <c r="AT309" s="30"/>
    </row>
    <row r="310" spans="1:45" ht="2.25" customHeight="1">
      <c r="A310" s="40"/>
      <c r="B310" s="41"/>
      <c r="C310" s="42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0"/>
      <c r="R310" s="41"/>
      <c r="S310" s="42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0"/>
      <c r="AH310" s="41"/>
      <c r="AI310" s="42"/>
      <c r="AJ310" s="41"/>
      <c r="AK310" s="41"/>
      <c r="AL310" s="41"/>
      <c r="AM310" s="41"/>
      <c r="AN310" s="41"/>
      <c r="AO310" s="41"/>
      <c r="AP310" s="41"/>
      <c r="AQ310" s="40"/>
      <c r="AR310" s="41"/>
      <c r="AS310" s="42"/>
    </row>
    <row r="311" spans="1:45" ht="14.25">
      <c r="A311" s="43"/>
      <c r="B311" s="44" t="s">
        <v>134</v>
      </c>
      <c r="C311" s="45"/>
      <c r="D311" s="46"/>
      <c r="E311" s="44">
        <v>1</v>
      </c>
      <c r="F311" s="46"/>
      <c r="G311" s="44">
        <v>2</v>
      </c>
      <c r="H311" s="46"/>
      <c r="I311" s="44">
        <v>3</v>
      </c>
      <c r="J311" s="46"/>
      <c r="K311" s="44">
        <v>4</v>
      </c>
      <c r="L311" s="46"/>
      <c r="M311" s="44">
        <v>5</v>
      </c>
      <c r="N311" s="46"/>
      <c r="O311" s="44">
        <v>6</v>
      </c>
      <c r="P311" s="46"/>
      <c r="Q311" s="43"/>
      <c r="R311" s="44" t="s">
        <v>135</v>
      </c>
      <c r="S311" s="45"/>
      <c r="T311" s="46"/>
      <c r="U311" s="44">
        <v>1</v>
      </c>
      <c r="V311" s="46"/>
      <c r="W311" s="44">
        <v>2</v>
      </c>
      <c r="X311" s="46"/>
      <c r="Y311" s="44">
        <v>3</v>
      </c>
      <c r="Z311" s="46"/>
      <c r="AA311" s="44">
        <v>4</v>
      </c>
      <c r="AB311" s="46"/>
      <c r="AC311" s="44">
        <v>5</v>
      </c>
      <c r="AD311" s="46"/>
      <c r="AE311" s="44">
        <v>6</v>
      </c>
      <c r="AF311" s="46"/>
      <c r="AG311" s="43"/>
      <c r="AH311" s="44" t="s">
        <v>135</v>
      </c>
      <c r="AI311" s="45"/>
      <c r="AJ311" s="46"/>
      <c r="AK311" s="44" t="s">
        <v>136</v>
      </c>
      <c r="AL311" s="46"/>
      <c r="AM311" s="44" t="s">
        <v>57</v>
      </c>
      <c r="AN311" s="46"/>
      <c r="AO311" s="44" t="s">
        <v>2</v>
      </c>
      <c r="AP311" s="46"/>
      <c r="AQ311" s="43"/>
      <c r="AR311" s="44" t="s">
        <v>137</v>
      </c>
      <c r="AS311" s="45"/>
    </row>
    <row r="312" spans="1:45" ht="2.25" customHeight="1">
      <c r="A312" s="47"/>
      <c r="B312" s="48"/>
      <c r="C312" s="49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7"/>
      <c r="R312" s="48"/>
      <c r="S312" s="49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7"/>
      <c r="AH312" s="48"/>
      <c r="AI312" s="49"/>
      <c r="AJ312" s="48"/>
      <c r="AK312" s="48"/>
      <c r="AL312" s="48"/>
      <c r="AM312" s="48"/>
      <c r="AN312" s="48"/>
      <c r="AO312" s="48"/>
      <c r="AP312" s="48"/>
      <c r="AQ312" s="47"/>
      <c r="AR312" s="48"/>
      <c r="AS312" s="49"/>
    </row>
    <row r="313" spans="1:45" ht="2.25" customHeight="1">
      <c r="A313" s="43"/>
      <c r="B313" s="50"/>
      <c r="C313" s="51"/>
      <c r="D313" s="52"/>
      <c r="E313" s="52"/>
      <c r="F313" s="52"/>
      <c r="G313" s="52"/>
      <c r="Q313" s="43"/>
      <c r="R313" s="46"/>
      <c r="S313" s="45"/>
      <c r="AG313" s="43"/>
      <c r="AH313" s="46"/>
      <c r="AI313" s="45"/>
      <c r="AQ313" s="43"/>
      <c r="AR313" s="50"/>
      <c r="AS313" s="45"/>
    </row>
    <row r="314" spans="1:45" ht="14.25">
      <c r="A314" s="43"/>
      <c r="B314" s="44">
        <v>1</v>
      </c>
      <c r="C314" s="45"/>
      <c r="E314" s="53">
        <v>10</v>
      </c>
      <c r="G314" s="53">
        <v>9</v>
      </c>
      <c r="I314" s="53">
        <v>9</v>
      </c>
      <c r="K314" s="53">
        <v>9</v>
      </c>
      <c r="M314" s="53">
        <v>8</v>
      </c>
      <c r="O314" s="53">
        <v>7</v>
      </c>
      <c r="Q314" s="43"/>
      <c r="R314" s="44">
        <f>SUM(E314:O314)</f>
        <v>52</v>
      </c>
      <c r="S314" s="45"/>
      <c r="U314" s="53">
        <v>10</v>
      </c>
      <c r="W314" s="53">
        <v>10</v>
      </c>
      <c r="Y314" s="53">
        <v>7</v>
      </c>
      <c r="AA314" s="53">
        <v>9</v>
      </c>
      <c r="AC314" s="53">
        <v>8</v>
      </c>
      <c r="AE314" s="53">
        <v>6</v>
      </c>
      <c r="AG314" s="43"/>
      <c r="AH314" s="44">
        <f>SUM(U314:AE314)</f>
        <v>50</v>
      </c>
      <c r="AI314" s="45"/>
      <c r="AK314" s="53">
        <f>R314+AH314</f>
        <v>102</v>
      </c>
      <c r="AM314" s="53">
        <f>12-COUNTIF(E314:O314,"M")-COUNTIF(U314:AE314,"M")</f>
        <v>12</v>
      </c>
      <c r="AO314" s="53">
        <f>COUNTIF(E314:O314,"10")+COUNTIF(U314:AE314,"10")</f>
        <v>3</v>
      </c>
      <c r="AQ314" s="43"/>
      <c r="AR314" s="44">
        <f>AK314</f>
        <v>102</v>
      </c>
      <c r="AS314" s="45"/>
    </row>
    <row r="315" spans="1:45" ht="2.25" customHeight="1">
      <c r="A315" s="43"/>
      <c r="B315" s="50"/>
      <c r="C315" s="45"/>
      <c r="E315" s="52"/>
      <c r="G315" s="52"/>
      <c r="K315" s="52"/>
      <c r="M315" s="52"/>
      <c r="O315" s="52"/>
      <c r="Q315" s="43"/>
      <c r="R315" s="50"/>
      <c r="S315" s="45"/>
      <c r="U315" s="52"/>
      <c r="W315" s="52"/>
      <c r="AA315" s="52"/>
      <c r="AC315" s="52"/>
      <c r="AE315" s="52"/>
      <c r="AG315" s="43"/>
      <c r="AH315" s="50"/>
      <c r="AI315" s="45"/>
      <c r="AK315" s="52"/>
      <c r="AM315" s="52"/>
      <c r="AO315" s="52"/>
      <c r="AQ315" s="43"/>
      <c r="AR315" s="50"/>
      <c r="AS315" s="45"/>
    </row>
    <row r="316" spans="1:45" ht="14.25">
      <c r="A316" s="43"/>
      <c r="B316" s="44">
        <v>2</v>
      </c>
      <c r="C316" s="45"/>
      <c r="E316" s="53">
        <v>9</v>
      </c>
      <c r="G316" s="53">
        <v>7</v>
      </c>
      <c r="I316" s="53">
        <v>7</v>
      </c>
      <c r="K316" s="53">
        <v>9</v>
      </c>
      <c r="M316" s="53">
        <v>9</v>
      </c>
      <c r="O316" s="53">
        <v>8</v>
      </c>
      <c r="Q316" s="43"/>
      <c r="R316" s="44">
        <f>SUM(E316:O316)</f>
        <v>49</v>
      </c>
      <c r="S316" s="45"/>
      <c r="U316" s="53">
        <v>9</v>
      </c>
      <c r="W316" s="53">
        <v>8</v>
      </c>
      <c r="Y316" s="53">
        <v>6</v>
      </c>
      <c r="AA316" s="53">
        <v>9</v>
      </c>
      <c r="AC316" s="53">
        <v>8</v>
      </c>
      <c r="AE316" s="53">
        <v>7</v>
      </c>
      <c r="AG316" s="43"/>
      <c r="AH316" s="44">
        <f>SUM(U316:AE316)</f>
        <v>47</v>
      </c>
      <c r="AI316" s="45"/>
      <c r="AK316" s="53">
        <f>R316+AH316</f>
        <v>96</v>
      </c>
      <c r="AM316" s="53">
        <f>12-COUNTIF(E316:O316,"M")-COUNTIF(U316:AE316,"M")</f>
        <v>12</v>
      </c>
      <c r="AO316" s="53">
        <f>COUNTIF(E316:O316,"10")+COUNTIF(U316:AE316,"10")</f>
        <v>0</v>
      </c>
      <c r="AQ316" s="43"/>
      <c r="AR316" s="44">
        <f>AR314+AK316</f>
        <v>198</v>
      </c>
      <c r="AS316" s="45"/>
    </row>
    <row r="317" spans="1:45" ht="2.25" customHeight="1">
      <c r="A317" s="43"/>
      <c r="B317" s="46"/>
      <c r="C317" s="45"/>
      <c r="Q317" s="43"/>
      <c r="R317" s="46"/>
      <c r="S317" s="45"/>
      <c r="AG317" s="43"/>
      <c r="AH317" s="46"/>
      <c r="AI317" s="45"/>
      <c r="AQ317" s="43"/>
      <c r="AR317" s="46"/>
      <c r="AS317" s="45"/>
    </row>
    <row r="318" spans="1:45" ht="14.25">
      <c r="A318" s="43"/>
      <c r="B318" s="44">
        <v>3</v>
      </c>
      <c r="C318" s="45"/>
      <c r="E318" s="53">
        <v>10</v>
      </c>
      <c r="G318" s="53">
        <v>9</v>
      </c>
      <c r="I318" s="53">
        <v>9</v>
      </c>
      <c r="K318" s="53">
        <v>10</v>
      </c>
      <c r="M318" s="53">
        <v>8</v>
      </c>
      <c r="O318" s="53">
        <v>6</v>
      </c>
      <c r="Q318" s="43"/>
      <c r="R318" s="44">
        <f>SUM(E318:O318)</f>
        <v>52</v>
      </c>
      <c r="S318" s="45"/>
      <c r="U318" s="53">
        <v>10</v>
      </c>
      <c r="W318" s="53">
        <v>8</v>
      </c>
      <c r="Y318" s="53">
        <v>8</v>
      </c>
      <c r="AA318" s="53">
        <v>10</v>
      </c>
      <c r="AC318" s="53">
        <v>9</v>
      </c>
      <c r="AE318" s="53">
        <v>8</v>
      </c>
      <c r="AG318" s="43"/>
      <c r="AH318" s="44">
        <f>SUM(U318:AE318)</f>
        <v>53</v>
      </c>
      <c r="AI318" s="45"/>
      <c r="AK318" s="53">
        <f>R318+AH318</f>
        <v>105</v>
      </c>
      <c r="AM318" s="53">
        <f>12-COUNTIF(E318:O318,"M")-COUNTIF(U318:AE318,"M")</f>
        <v>12</v>
      </c>
      <c r="AO318" s="53">
        <f>COUNTIF(E318:O318,"10")+COUNTIF(U318:AE318,"10")</f>
        <v>4</v>
      </c>
      <c r="AQ318" s="43"/>
      <c r="AR318" s="44">
        <f>AR316+AK318</f>
        <v>303</v>
      </c>
      <c r="AS318" s="45"/>
    </row>
    <row r="319" spans="1:45" ht="2.25" customHeight="1">
      <c r="A319" s="43"/>
      <c r="B319" s="54"/>
      <c r="C319" s="45"/>
      <c r="E319" s="55"/>
      <c r="G319" s="55"/>
      <c r="K319" s="55"/>
      <c r="M319" s="55"/>
      <c r="O319" s="55"/>
      <c r="Q319" s="43"/>
      <c r="R319" s="54"/>
      <c r="S319" s="45"/>
      <c r="U319" s="55"/>
      <c r="W319" s="55"/>
      <c r="AA319" s="55"/>
      <c r="AC319" s="55"/>
      <c r="AE319" s="55"/>
      <c r="AG319" s="43"/>
      <c r="AH319" s="54"/>
      <c r="AI319" s="45"/>
      <c r="AK319" s="55"/>
      <c r="AM319" s="55"/>
      <c r="AO319" s="55"/>
      <c r="AQ319" s="43"/>
      <c r="AR319" s="54"/>
      <c r="AS319" s="45"/>
    </row>
    <row r="320" spans="1:45" ht="14.25">
      <c r="A320" s="43"/>
      <c r="B320" s="44">
        <v>4</v>
      </c>
      <c r="C320" s="45"/>
      <c r="E320" s="53">
        <v>10</v>
      </c>
      <c r="G320" s="53">
        <v>9</v>
      </c>
      <c r="I320" s="53">
        <v>7</v>
      </c>
      <c r="K320" s="53">
        <v>8</v>
      </c>
      <c r="M320" s="53">
        <v>8</v>
      </c>
      <c r="O320" s="53">
        <v>7</v>
      </c>
      <c r="Q320" s="43"/>
      <c r="R320" s="44">
        <f>SUM(E320:O320)</f>
        <v>49</v>
      </c>
      <c r="S320" s="45"/>
      <c r="U320" s="53">
        <v>10</v>
      </c>
      <c r="W320" s="53">
        <v>9</v>
      </c>
      <c r="Y320" s="53">
        <v>7</v>
      </c>
      <c r="AA320" s="53">
        <v>10</v>
      </c>
      <c r="AC320" s="53">
        <v>9</v>
      </c>
      <c r="AE320" s="53">
        <v>9</v>
      </c>
      <c r="AG320" s="43"/>
      <c r="AH320" s="44">
        <f>SUM(U320:AE320)</f>
        <v>54</v>
      </c>
      <c r="AI320" s="45"/>
      <c r="AK320" s="53">
        <f>R320+AH320</f>
        <v>103</v>
      </c>
      <c r="AM320" s="53">
        <f>12-COUNTIF(E320:O320,"M")-COUNTIF(U320:AE320,"M")</f>
        <v>12</v>
      </c>
      <c r="AO320" s="53">
        <f>COUNTIF(E320:O320,"10")+COUNTIF(U320:AE320,"10")</f>
        <v>3</v>
      </c>
      <c r="AQ320" s="43"/>
      <c r="AR320" s="44">
        <f>AR318+AK320</f>
        <v>406</v>
      </c>
      <c r="AS320" s="45"/>
    </row>
    <row r="321" spans="1:45" ht="2.25" customHeight="1">
      <c r="A321" s="43"/>
      <c r="B321" s="54"/>
      <c r="C321" s="45"/>
      <c r="E321" s="55"/>
      <c r="G321" s="55"/>
      <c r="K321" s="55"/>
      <c r="M321" s="55"/>
      <c r="O321" s="55"/>
      <c r="Q321" s="43"/>
      <c r="R321" s="54"/>
      <c r="S321" s="45"/>
      <c r="U321" s="55"/>
      <c r="W321" s="55"/>
      <c r="AA321" s="55"/>
      <c r="AC321" s="55"/>
      <c r="AE321" s="55"/>
      <c r="AG321" s="43"/>
      <c r="AH321" s="54"/>
      <c r="AI321" s="45"/>
      <c r="AK321" s="55"/>
      <c r="AM321" s="55"/>
      <c r="AO321" s="55"/>
      <c r="AQ321" s="43"/>
      <c r="AR321" s="54"/>
      <c r="AS321" s="45"/>
    </row>
    <row r="322" spans="1:45" ht="14.25">
      <c r="A322" s="43"/>
      <c r="B322" s="44">
        <v>5</v>
      </c>
      <c r="C322" s="45"/>
      <c r="E322" s="53">
        <v>10</v>
      </c>
      <c r="G322" s="53">
        <v>10</v>
      </c>
      <c r="I322" s="53">
        <v>8</v>
      </c>
      <c r="K322" s="53">
        <v>9</v>
      </c>
      <c r="M322" s="53">
        <v>8</v>
      </c>
      <c r="O322" s="53">
        <v>7</v>
      </c>
      <c r="Q322" s="43"/>
      <c r="R322" s="44">
        <f>SUM(E322:O322)</f>
        <v>52</v>
      </c>
      <c r="S322" s="45"/>
      <c r="U322" s="53">
        <v>10</v>
      </c>
      <c r="W322" s="53">
        <v>8</v>
      </c>
      <c r="Y322" s="53">
        <v>8</v>
      </c>
      <c r="AA322" s="53">
        <v>10</v>
      </c>
      <c r="AC322" s="53">
        <v>9</v>
      </c>
      <c r="AE322" s="53">
        <v>8</v>
      </c>
      <c r="AG322" s="43"/>
      <c r="AH322" s="44">
        <f>SUM(U322:AE322)</f>
        <v>53</v>
      </c>
      <c r="AI322" s="45"/>
      <c r="AK322" s="53">
        <f>R322+AH322</f>
        <v>105</v>
      </c>
      <c r="AM322" s="53">
        <f>12-COUNTIF(E322:O322,"M")-COUNTIF(U322:AE322,"M")</f>
        <v>12</v>
      </c>
      <c r="AO322" s="53">
        <f>COUNTIF(E322:O322,"10")+COUNTIF(U322:AE322,"10")</f>
        <v>4</v>
      </c>
      <c r="AQ322" s="43"/>
      <c r="AR322" s="44">
        <f>AR320+AK322</f>
        <v>511</v>
      </c>
      <c r="AS322" s="45"/>
    </row>
    <row r="323" spans="1:45" ht="2.25" customHeight="1">
      <c r="A323" s="47"/>
      <c r="B323" s="56"/>
      <c r="C323" s="49"/>
      <c r="D323" s="38"/>
      <c r="E323" s="57"/>
      <c r="F323" s="38"/>
      <c r="G323" s="57"/>
      <c r="H323" s="38"/>
      <c r="I323" s="38"/>
      <c r="J323" s="38"/>
      <c r="K323" s="57"/>
      <c r="L323" s="38"/>
      <c r="M323" s="57"/>
      <c r="N323" s="38"/>
      <c r="O323" s="57"/>
      <c r="P323" s="38"/>
      <c r="Q323" s="47"/>
      <c r="R323" s="56"/>
      <c r="S323" s="49"/>
      <c r="T323" s="38"/>
      <c r="U323" s="57"/>
      <c r="V323" s="38"/>
      <c r="W323" s="57"/>
      <c r="X323" s="38"/>
      <c r="Y323" s="38"/>
      <c r="Z323" s="38"/>
      <c r="AA323" s="57"/>
      <c r="AB323" s="38"/>
      <c r="AC323" s="57"/>
      <c r="AD323" s="38"/>
      <c r="AE323" s="57"/>
      <c r="AF323" s="38"/>
      <c r="AG323" s="47"/>
      <c r="AH323" s="56"/>
      <c r="AI323" s="49"/>
      <c r="AJ323" s="38"/>
      <c r="AK323" s="57"/>
      <c r="AL323" s="38"/>
      <c r="AM323" s="57"/>
      <c r="AN323" s="38"/>
      <c r="AO323" s="57"/>
      <c r="AP323" s="38"/>
      <c r="AQ323" s="47"/>
      <c r="AR323" s="56"/>
      <c r="AS323" s="49"/>
    </row>
    <row r="324" spans="2:45" ht="2.25" customHeight="1">
      <c r="B324" s="55"/>
      <c r="E324" s="55"/>
      <c r="G324" s="55"/>
      <c r="K324" s="55"/>
      <c r="M324" s="55"/>
      <c r="O324" s="55"/>
      <c r="R324" s="55"/>
      <c r="U324" s="55"/>
      <c r="W324" s="55"/>
      <c r="AA324" s="55"/>
      <c r="AC324" s="55"/>
      <c r="AE324" s="55"/>
      <c r="AH324" s="55"/>
      <c r="AJ324" s="40"/>
      <c r="AK324" s="58"/>
      <c r="AL324" s="41"/>
      <c r="AM324" s="58"/>
      <c r="AN324" s="41"/>
      <c r="AO324" s="58"/>
      <c r="AP324" s="41"/>
      <c r="AQ324" s="40"/>
      <c r="AR324" s="58"/>
      <c r="AS324" s="42"/>
    </row>
    <row r="325" spans="2:45" ht="14.25">
      <c r="B325" s="60" t="s">
        <v>53</v>
      </c>
      <c r="E325" s="62"/>
      <c r="F325" s="63"/>
      <c r="G325" s="63"/>
      <c r="H325" s="63"/>
      <c r="I325" s="63"/>
      <c r="J325" s="63"/>
      <c r="K325" s="63"/>
      <c r="L325" s="63"/>
      <c r="M325" s="63"/>
      <c r="N325" s="63"/>
      <c r="O325" s="64"/>
      <c r="Q325" s="68" t="s">
        <v>143</v>
      </c>
      <c r="R325" s="69"/>
      <c r="S325" s="70"/>
      <c r="U325" s="62"/>
      <c r="V325" s="63"/>
      <c r="W325" s="63"/>
      <c r="X325" s="63"/>
      <c r="Y325" s="63"/>
      <c r="Z325" s="63"/>
      <c r="AA325" s="63"/>
      <c r="AB325" s="63"/>
      <c r="AC325" s="63"/>
      <c r="AD325" s="63"/>
      <c r="AE325" s="64"/>
      <c r="AJ325" s="43"/>
      <c r="AK325" s="44">
        <f>SUM(AK314:AK322)</f>
        <v>511</v>
      </c>
      <c r="AL325" s="46"/>
      <c r="AM325" s="44">
        <f>SUM(AM314:AM322)</f>
        <v>60</v>
      </c>
      <c r="AN325" s="46"/>
      <c r="AO325" s="44">
        <f>SUM(AO314:AO322)</f>
        <v>14</v>
      </c>
      <c r="AP325" s="46"/>
      <c r="AQ325" s="43"/>
      <c r="AR325" s="44">
        <f>AK325</f>
        <v>511</v>
      </c>
      <c r="AS325" s="45"/>
    </row>
    <row r="326" spans="2:45" ht="2.25" customHeight="1">
      <c r="B326" s="61"/>
      <c r="E326" s="65"/>
      <c r="F326" s="66"/>
      <c r="G326" s="66"/>
      <c r="H326" s="66"/>
      <c r="I326" s="66"/>
      <c r="J326" s="66"/>
      <c r="K326" s="66"/>
      <c r="L326" s="66"/>
      <c r="M326" s="66"/>
      <c r="N326" s="66"/>
      <c r="O326" s="67"/>
      <c r="Q326" s="71"/>
      <c r="R326" s="72"/>
      <c r="S326" s="73"/>
      <c r="U326" s="65"/>
      <c r="V326" s="66"/>
      <c r="W326" s="66"/>
      <c r="X326" s="66"/>
      <c r="Y326" s="66"/>
      <c r="Z326" s="66"/>
      <c r="AA326" s="66"/>
      <c r="AB326" s="66"/>
      <c r="AC326" s="66"/>
      <c r="AD326" s="66"/>
      <c r="AE326" s="67"/>
      <c r="AJ326" s="47"/>
      <c r="AK326" s="48"/>
      <c r="AL326" s="48"/>
      <c r="AM326" s="48"/>
      <c r="AN326" s="48"/>
      <c r="AO326" s="48"/>
      <c r="AP326" s="48"/>
      <c r="AQ326" s="47"/>
      <c r="AR326" s="48"/>
      <c r="AS326" s="49"/>
    </row>
    <row r="328" spans="1:45" ht="2.25" customHeight="1">
      <c r="A328" s="32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4"/>
    </row>
    <row r="329" spans="1:45" ht="14.25">
      <c r="A329" s="35"/>
      <c r="B329" s="74" t="s">
        <v>98</v>
      </c>
      <c r="C329" s="75"/>
      <c r="D329" s="75"/>
      <c r="E329" s="75"/>
      <c r="F329" s="75"/>
      <c r="G329" s="76"/>
      <c r="I329" s="74" t="str">
        <f>INDEX(Scores!$G:$G,MATCH(AM329,Scores!$BH:$BH,0),1)&amp;" "&amp;INDEX(Scores!$I:$I,MATCH(AM329,Scores!$BH:$BH,0),1)</f>
        <v>Vicky Doyle</v>
      </c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6"/>
      <c r="AE329" s="74" t="s">
        <v>51</v>
      </c>
      <c r="AF329" s="75"/>
      <c r="AG329" s="75"/>
      <c r="AH329" s="75"/>
      <c r="AI329" s="75"/>
      <c r="AJ329" s="75"/>
      <c r="AK329" s="76"/>
      <c r="AM329" s="74" t="s">
        <v>80</v>
      </c>
      <c r="AN329" s="75"/>
      <c r="AO329" s="75"/>
      <c r="AP329" s="75"/>
      <c r="AQ329" s="75"/>
      <c r="AR329" s="76"/>
      <c r="AS329" s="36"/>
    </row>
    <row r="330" spans="1:45" ht="2.25" customHeight="1">
      <c r="A330" s="35"/>
      <c r="AS330" s="36"/>
    </row>
    <row r="331" spans="1:45" ht="14.25">
      <c r="A331" s="35"/>
      <c r="B331" s="74" t="s">
        <v>54</v>
      </c>
      <c r="C331" s="75"/>
      <c r="D331" s="75"/>
      <c r="E331" s="75"/>
      <c r="F331" s="75"/>
      <c r="G331" s="76"/>
      <c r="I331" s="74" t="s">
        <v>126</v>
      </c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6"/>
      <c r="AE331" s="74" t="s">
        <v>138</v>
      </c>
      <c r="AF331" s="75"/>
      <c r="AG331" s="75"/>
      <c r="AH331" s="75"/>
      <c r="AI331" s="75"/>
      <c r="AJ331" s="75"/>
      <c r="AK331" s="76"/>
      <c r="AM331" s="74" t="s">
        <v>139</v>
      </c>
      <c r="AN331" s="75"/>
      <c r="AO331" s="75"/>
      <c r="AP331" s="75"/>
      <c r="AQ331" s="75"/>
      <c r="AR331" s="76"/>
      <c r="AS331" s="36"/>
    </row>
    <row r="332" spans="1:46" ht="2.25" customHeight="1">
      <c r="A332" s="37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9"/>
      <c r="AT332" s="30"/>
    </row>
    <row r="333" spans="1:45" ht="2.25" customHeight="1">
      <c r="A333" s="40"/>
      <c r="B333" s="41"/>
      <c r="C333" s="42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0"/>
      <c r="R333" s="41"/>
      <c r="S333" s="42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0"/>
      <c r="AH333" s="41"/>
      <c r="AI333" s="42"/>
      <c r="AJ333" s="41"/>
      <c r="AK333" s="41"/>
      <c r="AL333" s="41"/>
      <c r="AM333" s="41"/>
      <c r="AN333" s="41"/>
      <c r="AO333" s="41"/>
      <c r="AP333" s="41"/>
      <c r="AQ333" s="40"/>
      <c r="AR333" s="41"/>
      <c r="AS333" s="42"/>
    </row>
    <row r="334" spans="1:45" ht="14.25">
      <c r="A334" s="43"/>
      <c r="B334" s="44" t="s">
        <v>134</v>
      </c>
      <c r="C334" s="45"/>
      <c r="D334" s="46"/>
      <c r="E334" s="44">
        <v>1</v>
      </c>
      <c r="F334" s="46"/>
      <c r="G334" s="44">
        <v>2</v>
      </c>
      <c r="H334" s="46"/>
      <c r="I334" s="44">
        <v>3</v>
      </c>
      <c r="J334" s="46"/>
      <c r="K334" s="44">
        <v>4</v>
      </c>
      <c r="L334" s="46"/>
      <c r="M334" s="44">
        <v>5</v>
      </c>
      <c r="N334" s="46"/>
      <c r="O334" s="44">
        <v>6</v>
      </c>
      <c r="P334" s="46"/>
      <c r="Q334" s="43"/>
      <c r="R334" s="44" t="s">
        <v>135</v>
      </c>
      <c r="S334" s="45"/>
      <c r="T334" s="46"/>
      <c r="U334" s="44">
        <v>1</v>
      </c>
      <c r="V334" s="46"/>
      <c r="W334" s="44">
        <v>2</v>
      </c>
      <c r="X334" s="46"/>
      <c r="Y334" s="44">
        <v>3</v>
      </c>
      <c r="Z334" s="46"/>
      <c r="AA334" s="44">
        <v>4</v>
      </c>
      <c r="AB334" s="46"/>
      <c r="AC334" s="44">
        <v>5</v>
      </c>
      <c r="AD334" s="46"/>
      <c r="AE334" s="44">
        <v>6</v>
      </c>
      <c r="AF334" s="46"/>
      <c r="AG334" s="43"/>
      <c r="AH334" s="44" t="s">
        <v>135</v>
      </c>
      <c r="AI334" s="45"/>
      <c r="AJ334" s="46"/>
      <c r="AK334" s="44" t="s">
        <v>136</v>
      </c>
      <c r="AL334" s="46"/>
      <c r="AM334" s="44" t="s">
        <v>57</v>
      </c>
      <c r="AN334" s="46"/>
      <c r="AO334" s="44" t="s">
        <v>2</v>
      </c>
      <c r="AP334" s="46"/>
      <c r="AQ334" s="43"/>
      <c r="AR334" s="44" t="s">
        <v>137</v>
      </c>
      <c r="AS334" s="45"/>
    </row>
    <row r="335" spans="1:45" ht="2.25" customHeight="1">
      <c r="A335" s="47"/>
      <c r="B335" s="48"/>
      <c r="C335" s="49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7"/>
      <c r="R335" s="48"/>
      <c r="S335" s="49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7"/>
      <c r="AH335" s="48"/>
      <c r="AI335" s="49"/>
      <c r="AJ335" s="48"/>
      <c r="AK335" s="48"/>
      <c r="AL335" s="48"/>
      <c r="AM335" s="48"/>
      <c r="AN335" s="48"/>
      <c r="AO335" s="48"/>
      <c r="AP335" s="48"/>
      <c r="AQ335" s="47"/>
      <c r="AR335" s="48"/>
      <c r="AS335" s="49"/>
    </row>
    <row r="336" spans="1:45" ht="2.25" customHeight="1">
      <c r="A336" s="43"/>
      <c r="B336" s="50"/>
      <c r="C336" s="51"/>
      <c r="D336" s="52"/>
      <c r="E336" s="52"/>
      <c r="F336" s="52"/>
      <c r="G336" s="52"/>
      <c r="Q336" s="43"/>
      <c r="R336" s="46"/>
      <c r="S336" s="45"/>
      <c r="AG336" s="43"/>
      <c r="AH336" s="46"/>
      <c r="AI336" s="45"/>
      <c r="AQ336" s="43"/>
      <c r="AR336" s="50"/>
      <c r="AS336" s="45"/>
    </row>
    <row r="337" spans="1:45" ht="14.25">
      <c r="A337" s="43"/>
      <c r="B337" s="44">
        <v>1</v>
      </c>
      <c r="C337" s="45"/>
      <c r="E337" s="53">
        <v>10</v>
      </c>
      <c r="G337" s="53">
        <v>9</v>
      </c>
      <c r="I337" s="53">
        <v>8</v>
      </c>
      <c r="K337" s="53">
        <v>10</v>
      </c>
      <c r="M337" s="53">
        <v>7</v>
      </c>
      <c r="O337" s="53">
        <v>7</v>
      </c>
      <c r="Q337" s="43"/>
      <c r="R337" s="44">
        <f>SUM(E337:O337)</f>
        <v>51</v>
      </c>
      <c r="S337" s="45"/>
      <c r="U337" s="53">
        <v>10</v>
      </c>
      <c r="W337" s="53">
        <v>9</v>
      </c>
      <c r="Y337" s="53">
        <v>8</v>
      </c>
      <c r="AA337" s="53">
        <v>9</v>
      </c>
      <c r="AC337" s="53">
        <v>9</v>
      </c>
      <c r="AE337" s="53">
        <v>7</v>
      </c>
      <c r="AG337" s="43"/>
      <c r="AH337" s="44">
        <f>SUM(U337:AE337)</f>
        <v>52</v>
      </c>
      <c r="AI337" s="45"/>
      <c r="AK337" s="53">
        <f>R337+AH337</f>
        <v>103</v>
      </c>
      <c r="AM337" s="53">
        <f>12-COUNTIF(E337:O337,"M")-COUNTIF(U337:AE337,"M")</f>
        <v>12</v>
      </c>
      <c r="AO337" s="53">
        <f>COUNTIF(E337:O337,"10")+COUNTIF(U337:AE337,"10")</f>
        <v>3</v>
      </c>
      <c r="AQ337" s="43"/>
      <c r="AR337" s="44">
        <f>AK337</f>
        <v>103</v>
      </c>
      <c r="AS337" s="45"/>
    </row>
    <row r="338" spans="1:45" ht="2.25" customHeight="1">
      <c r="A338" s="43"/>
      <c r="B338" s="50"/>
      <c r="C338" s="45"/>
      <c r="E338" s="52"/>
      <c r="G338" s="52"/>
      <c r="K338" s="52"/>
      <c r="M338" s="52"/>
      <c r="O338" s="52"/>
      <c r="Q338" s="43"/>
      <c r="R338" s="50"/>
      <c r="S338" s="45"/>
      <c r="U338" s="52"/>
      <c r="W338" s="52"/>
      <c r="AA338" s="52"/>
      <c r="AC338" s="52"/>
      <c r="AE338" s="52"/>
      <c r="AG338" s="43"/>
      <c r="AH338" s="50"/>
      <c r="AI338" s="45"/>
      <c r="AK338" s="52"/>
      <c r="AM338" s="52"/>
      <c r="AO338" s="52"/>
      <c r="AQ338" s="43"/>
      <c r="AR338" s="50"/>
      <c r="AS338" s="45"/>
    </row>
    <row r="339" spans="1:45" ht="14.25">
      <c r="A339" s="43"/>
      <c r="B339" s="44">
        <v>2</v>
      </c>
      <c r="C339" s="45"/>
      <c r="E339" s="53">
        <v>10</v>
      </c>
      <c r="G339" s="53">
        <v>8</v>
      </c>
      <c r="I339" s="53">
        <v>8</v>
      </c>
      <c r="K339" s="53">
        <v>10</v>
      </c>
      <c r="M339" s="53">
        <v>10</v>
      </c>
      <c r="O339" s="53">
        <v>9</v>
      </c>
      <c r="Q339" s="43"/>
      <c r="R339" s="44">
        <f>SUM(E339:O339)</f>
        <v>55</v>
      </c>
      <c r="S339" s="45"/>
      <c r="U339" s="53">
        <v>10</v>
      </c>
      <c r="W339" s="53">
        <v>9</v>
      </c>
      <c r="Y339" s="53">
        <v>9</v>
      </c>
      <c r="AA339" s="53">
        <v>9</v>
      </c>
      <c r="AC339" s="53">
        <v>8</v>
      </c>
      <c r="AE339" s="53">
        <v>8</v>
      </c>
      <c r="AG339" s="43"/>
      <c r="AH339" s="44">
        <f>SUM(U339:AE339)</f>
        <v>53</v>
      </c>
      <c r="AI339" s="45"/>
      <c r="AK339" s="53">
        <f>R339+AH339</f>
        <v>108</v>
      </c>
      <c r="AM339" s="53">
        <f>12-COUNTIF(E339:O339,"M")-COUNTIF(U339:AE339,"M")</f>
        <v>12</v>
      </c>
      <c r="AO339" s="53">
        <f>COUNTIF(E339:O339,"10")+COUNTIF(U339:AE339,"10")</f>
        <v>4</v>
      </c>
      <c r="AQ339" s="43"/>
      <c r="AR339" s="44">
        <f>AR337+AK339</f>
        <v>211</v>
      </c>
      <c r="AS339" s="45"/>
    </row>
    <row r="340" spans="1:45" ht="2.25" customHeight="1">
      <c r="A340" s="43"/>
      <c r="B340" s="46"/>
      <c r="C340" s="45"/>
      <c r="Q340" s="43"/>
      <c r="R340" s="46"/>
      <c r="S340" s="45"/>
      <c r="AG340" s="43"/>
      <c r="AH340" s="46"/>
      <c r="AI340" s="45"/>
      <c r="AQ340" s="43"/>
      <c r="AR340" s="46"/>
      <c r="AS340" s="45"/>
    </row>
    <row r="341" spans="1:45" ht="14.25">
      <c r="A341" s="43"/>
      <c r="B341" s="44">
        <v>3</v>
      </c>
      <c r="C341" s="45"/>
      <c r="E341" s="53">
        <v>10</v>
      </c>
      <c r="G341" s="53">
        <v>10</v>
      </c>
      <c r="I341" s="53">
        <v>8</v>
      </c>
      <c r="K341" s="53">
        <v>10</v>
      </c>
      <c r="M341" s="53">
        <v>9</v>
      </c>
      <c r="O341" s="53">
        <v>8</v>
      </c>
      <c r="Q341" s="43"/>
      <c r="R341" s="44">
        <f>SUM(E341:O341)</f>
        <v>55</v>
      </c>
      <c r="S341" s="45"/>
      <c r="U341" s="53">
        <v>10</v>
      </c>
      <c r="W341" s="53">
        <v>9</v>
      </c>
      <c r="Y341" s="53">
        <v>8</v>
      </c>
      <c r="AA341" s="53">
        <v>9</v>
      </c>
      <c r="AC341" s="53">
        <v>9</v>
      </c>
      <c r="AE341" s="53">
        <v>7</v>
      </c>
      <c r="AG341" s="43"/>
      <c r="AH341" s="44">
        <f>SUM(U341:AE341)</f>
        <v>52</v>
      </c>
      <c r="AI341" s="45"/>
      <c r="AK341" s="53">
        <f>R341+AH341</f>
        <v>107</v>
      </c>
      <c r="AM341" s="53">
        <f>12-COUNTIF(E341:O341,"M")-COUNTIF(U341:AE341,"M")</f>
        <v>12</v>
      </c>
      <c r="AO341" s="53">
        <f>COUNTIF(E341:O341,"10")+COUNTIF(U341:AE341,"10")</f>
        <v>4</v>
      </c>
      <c r="AQ341" s="43"/>
      <c r="AR341" s="44">
        <f>AR339+AK341</f>
        <v>318</v>
      </c>
      <c r="AS341" s="45"/>
    </row>
    <row r="342" spans="1:45" ht="2.25" customHeight="1">
      <c r="A342" s="43"/>
      <c r="B342" s="54"/>
      <c r="C342" s="45"/>
      <c r="E342" s="55"/>
      <c r="G342" s="55"/>
      <c r="K342" s="55"/>
      <c r="M342" s="55"/>
      <c r="O342" s="55"/>
      <c r="Q342" s="43"/>
      <c r="R342" s="54"/>
      <c r="S342" s="45"/>
      <c r="U342" s="55"/>
      <c r="W342" s="55"/>
      <c r="AA342" s="55"/>
      <c r="AC342" s="55"/>
      <c r="AE342" s="55"/>
      <c r="AG342" s="43"/>
      <c r="AH342" s="54"/>
      <c r="AI342" s="45"/>
      <c r="AK342" s="55"/>
      <c r="AM342" s="55"/>
      <c r="AO342" s="55"/>
      <c r="AQ342" s="43"/>
      <c r="AR342" s="54"/>
      <c r="AS342" s="45"/>
    </row>
    <row r="343" spans="1:45" ht="14.25">
      <c r="A343" s="43"/>
      <c r="B343" s="44">
        <v>4</v>
      </c>
      <c r="C343" s="45"/>
      <c r="E343" s="53">
        <v>10</v>
      </c>
      <c r="G343" s="53">
        <v>9</v>
      </c>
      <c r="I343" s="53">
        <v>6</v>
      </c>
      <c r="K343" s="53">
        <v>10</v>
      </c>
      <c r="M343" s="53">
        <v>9</v>
      </c>
      <c r="O343" s="53">
        <v>7</v>
      </c>
      <c r="Q343" s="43"/>
      <c r="R343" s="44">
        <f>SUM(E343:O343)</f>
        <v>51</v>
      </c>
      <c r="S343" s="45"/>
      <c r="U343" s="53">
        <v>8</v>
      </c>
      <c r="W343" s="53">
        <v>8</v>
      </c>
      <c r="Y343" s="53">
        <v>8</v>
      </c>
      <c r="AA343" s="53">
        <v>10</v>
      </c>
      <c r="AC343" s="53">
        <v>10</v>
      </c>
      <c r="AE343" s="53">
        <v>10</v>
      </c>
      <c r="AG343" s="43"/>
      <c r="AH343" s="44">
        <f>SUM(U343:AE343)</f>
        <v>54</v>
      </c>
      <c r="AI343" s="45"/>
      <c r="AK343" s="53">
        <f>R343+AH343</f>
        <v>105</v>
      </c>
      <c r="AM343" s="53">
        <f>12-COUNTIF(E343:O343,"M")-COUNTIF(U343:AE343,"M")</f>
        <v>12</v>
      </c>
      <c r="AO343" s="53">
        <f>COUNTIF(E343:O343,"10")+COUNTIF(U343:AE343,"10")</f>
        <v>5</v>
      </c>
      <c r="AQ343" s="43"/>
      <c r="AR343" s="44">
        <f>AR341+AK343</f>
        <v>423</v>
      </c>
      <c r="AS343" s="45"/>
    </row>
    <row r="344" spans="1:45" ht="2.25" customHeight="1">
      <c r="A344" s="43"/>
      <c r="B344" s="54"/>
      <c r="C344" s="45"/>
      <c r="E344" s="55"/>
      <c r="G344" s="55"/>
      <c r="K344" s="55"/>
      <c r="M344" s="55"/>
      <c r="O344" s="55"/>
      <c r="Q344" s="43"/>
      <c r="R344" s="54"/>
      <c r="S344" s="45"/>
      <c r="U344" s="55"/>
      <c r="W344" s="55"/>
      <c r="AA344" s="55"/>
      <c r="AC344" s="55"/>
      <c r="AE344" s="55"/>
      <c r="AG344" s="43"/>
      <c r="AH344" s="54"/>
      <c r="AI344" s="45"/>
      <c r="AK344" s="55"/>
      <c r="AM344" s="55"/>
      <c r="AO344" s="55"/>
      <c r="AQ344" s="43"/>
      <c r="AR344" s="54"/>
      <c r="AS344" s="45"/>
    </row>
    <row r="345" spans="1:45" ht="14.25">
      <c r="A345" s="43"/>
      <c r="B345" s="44">
        <v>5</v>
      </c>
      <c r="C345" s="45"/>
      <c r="E345" s="53">
        <v>10</v>
      </c>
      <c r="G345" s="53">
        <v>9</v>
      </c>
      <c r="I345" s="53">
        <v>7</v>
      </c>
      <c r="K345" s="53">
        <v>9</v>
      </c>
      <c r="M345" s="53">
        <v>8</v>
      </c>
      <c r="O345" s="53">
        <v>8</v>
      </c>
      <c r="Q345" s="43"/>
      <c r="R345" s="44">
        <f>SUM(E345:O345)</f>
        <v>51</v>
      </c>
      <c r="S345" s="45"/>
      <c r="U345" s="53">
        <v>10</v>
      </c>
      <c r="W345" s="53">
        <v>9</v>
      </c>
      <c r="Y345" s="53">
        <v>8</v>
      </c>
      <c r="AA345" s="53">
        <v>9</v>
      </c>
      <c r="AC345" s="53">
        <v>9</v>
      </c>
      <c r="AE345" s="53">
        <v>8</v>
      </c>
      <c r="AG345" s="43"/>
      <c r="AH345" s="44">
        <f>SUM(U345:AE345)</f>
        <v>53</v>
      </c>
      <c r="AI345" s="45"/>
      <c r="AK345" s="53">
        <f>R345+AH345</f>
        <v>104</v>
      </c>
      <c r="AM345" s="53">
        <f>12-COUNTIF(E345:O345,"M")-COUNTIF(U345:AE345,"M")</f>
        <v>12</v>
      </c>
      <c r="AO345" s="53">
        <f>COUNTIF(E345:O345,"10")+COUNTIF(U345:AE345,"10")</f>
        <v>2</v>
      </c>
      <c r="AQ345" s="43"/>
      <c r="AR345" s="44">
        <f>AR343+AK345</f>
        <v>527</v>
      </c>
      <c r="AS345" s="45"/>
    </row>
    <row r="346" spans="1:45" ht="2.25" customHeight="1">
      <c r="A346" s="47"/>
      <c r="B346" s="56"/>
      <c r="C346" s="49"/>
      <c r="D346" s="38"/>
      <c r="E346" s="57"/>
      <c r="F346" s="38"/>
      <c r="G346" s="57"/>
      <c r="H346" s="38"/>
      <c r="I346" s="38"/>
      <c r="J346" s="38"/>
      <c r="K346" s="57"/>
      <c r="L346" s="38"/>
      <c r="M346" s="57"/>
      <c r="N346" s="38"/>
      <c r="O346" s="57"/>
      <c r="P346" s="38"/>
      <c r="Q346" s="47"/>
      <c r="R346" s="56"/>
      <c r="S346" s="49"/>
      <c r="T346" s="38"/>
      <c r="U346" s="57"/>
      <c r="V346" s="38"/>
      <c r="W346" s="57"/>
      <c r="X346" s="38"/>
      <c r="Y346" s="38"/>
      <c r="Z346" s="38"/>
      <c r="AA346" s="57"/>
      <c r="AB346" s="38"/>
      <c r="AC346" s="57"/>
      <c r="AD346" s="38"/>
      <c r="AE346" s="57"/>
      <c r="AF346" s="38"/>
      <c r="AG346" s="47"/>
      <c r="AH346" s="56"/>
      <c r="AI346" s="49"/>
      <c r="AJ346" s="38"/>
      <c r="AK346" s="57"/>
      <c r="AL346" s="38"/>
      <c r="AM346" s="57"/>
      <c r="AN346" s="38"/>
      <c r="AO346" s="57"/>
      <c r="AP346" s="38"/>
      <c r="AQ346" s="47"/>
      <c r="AR346" s="56"/>
      <c r="AS346" s="49"/>
    </row>
    <row r="347" spans="2:45" ht="2.25" customHeight="1">
      <c r="B347" s="55"/>
      <c r="E347" s="55"/>
      <c r="G347" s="55"/>
      <c r="K347" s="55"/>
      <c r="M347" s="55"/>
      <c r="O347" s="55"/>
      <c r="R347" s="55"/>
      <c r="U347" s="55"/>
      <c r="W347" s="55"/>
      <c r="AA347" s="55"/>
      <c r="AC347" s="55"/>
      <c r="AE347" s="55"/>
      <c r="AH347" s="55"/>
      <c r="AJ347" s="40"/>
      <c r="AK347" s="58"/>
      <c r="AL347" s="41"/>
      <c r="AM347" s="58"/>
      <c r="AN347" s="41"/>
      <c r="AO347" s="58"/>
      <c r="AP347" s="41"/>
      <c r="AQ347" s="40"/>
      <c r="AR347" s="58"/>
      <c r="AS347" s="42"/>
    </row>
    <row r="348" spans="2:45" ht="14.25">
      <c r="B348" s="60" t="s">
        <v>53</v>
      </c>
      <c r="E348" s="62"/>
      <c r="F348" s="63"/>
      <c r="G348" s="63"/>
      <c r="H348" s="63"/>
      <c r="I348" s="63"/>
      <c r="J348" s="63"/>
      <c r="K348" s="63"/>
      <c r="L348" s="63"/>
      <c r="M348" s="63"/>
      <c r="N348" s="63"/>
      <c r="O348" s="64"/>
      <c r="Q348" s="68" t="s">
        <v>143</v>
      </c>
      <c r="R348" s="69"/>
      <c r="S348" s="70"/>
      <c r="U348" s="62"/>
      <c r="V348" s="63"/>
      <c r="W348" s="63"/>
      <c r="X348" s="63"/>
      <c r="Y348" s="63"/>
      <c r="Z348" s="63"/>
      <c r="AA348" s="63"/>
      <c r="AB348" s="63"/>
      <c r="AC348" s="63"/>
      <c r="AD348" s="63"/>
      <c r="AE348" s="64"/>
      <c r="AJ348" s="43"/>
      <c r="AK348" s="44">
        <f>SUM(AK337:AK345)</f>
        <v>527</v>
      </c>
      <c r="AL348" s="46"/>
      <c r="AM348" s="44">
        <f>SUM(AM337:AM345)</f>
        <v>60</v>
      </c>
      <c r="AN348" s="46"/>
      <c r="AO348" s="44">
        <f>SUM(AO337:AO345)</f>
        <v>18</v>
      </c>
      <c r="AP348" s="46"/>
      <c r="AQ348" s="43"/>
      <c r="AR348" s="44">
        <f>AK348</f>
        <v>527</v>
      </c>
      <c r="AS348" s="45"/>
    </row>
    <row r="349" spans="2:45" ht="2.25" customHeight="1">
      <c r="B349" s="61"/>
      <c r="E349" s="65"/>
      <c r="F349" s="66"/>
      <c r="G349" s="66"/>
      <c r="H349" s="66"/>
      <c r="I349" s="66"/>
      <c r="J349" s="66"/>
      <c r="K349" s="66"/>
      <c r="L349" s="66"/>
      <c r="M349" s="66"/>
      <c r="N349" s="66"/>
      <c r="O349" s="67"/>
      <c r="Q349" s="71"/>
      <c r="R349" s="72"/>
      <c r="S349" s="73"/>
      <c r="U349" s="65"/>
      <c r="V349" s="66"/>
      <c r="W349" s="66"/>
      <c r="X349" s="66"/>
      <c r="Y349" s="66"/>
      <c r="Z349" s="66"/>
      <c r="AA349" s="66"/>
      <c r="AB349" s="66"/>
      <c r="AC349" s="66"/>
      <c r="AD349" s="66"/>
      <c r="AE349" s="67"/>
      <c r="AJ349" s="47"/>
      <c r="AK349" s="48"/>
      <c r="AL349" s="48"/>
      <c r="AM349" s="48"/>
      <c r="AN349" s="48"/>
      <c r="AO349" s="48"/>
      <c r="AP349" s="48"/>
      <c r="AQ349" s="47"/>
      <c r="AR349" s="48"/>
      <c r="AS349" s="49"/>
    </row>
    <row r="351" spans="1:45" ht="2.25" customHeight="1">
      <c r="A351" s="32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4"/>
    </row>
    <row r="352" spans="1:45" ht="14.25">
      <c r="A352" s="35"/>
      <c r="B352" s="74" t="s">
        <v>98</v>
      </c>
      <c r="C352" s="75"/>
      <c r="D352" s="75"/>
      <c r="E352" s="75"/>
      <c r="F352" s="75"/>
      <c r="G352" s="76"/>
      <c r="I352" s="74" t="str">
        <f>INDEX(Scores!$G:$G,MATCH(AM352,Scores!$BH:$BH,0),1)&amp;" "&amp;INDEX(Scores!$I:$I,MATCH(AM352,Scores!$BH:$BH,0),1)</f>
        <v>Gavin Tsang</v>
      </c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6"/>
      <c r="AE352" s="74" t="s">
        <v>51</v>
      </c>
      <c r="AF352" s="75"/>
      <c r="AG352" s="75"/>
      <c r="AH352" s="75"/>
      <c r="AI352" s="75"/>
      <c r="AJ352" s="75"/>
      <c r="AK352" s="76"/>
      <c r="AM352" s="74" t="s">
        <v>81</v>
      </c>
      <c r="AN352" s="75"/>
      <c r="AO352" s="75"/>
      <c r="AP352" s="75"/>
      <c r="AQ352" s="75"/>
      <c r="AR352" s="76"/>
      <c r="AS352" s="36"/>
    </row>
    <row r="353" spans="1:45" ht="2.25" customHeight="1">
      <c r="A353" s="35"/>
      <c r="AS353" s="36"/>
    </row>
    <row r="354" spans="1:45" ht="14.25">
      <c r="A354" s="35"/>
      <c r="B354" s="74" t="s">
        <v>54</v>
      </c>
      <c r="C354" s="75"/>
      <c r="D354" s="75"/>
      <c r="E354" s="75"/>
      <c r="F354" s="75"/>
      <c r="G354" s="76"/>
      <c r="I354" s="74" t="s">
        <v>125</v>
      </c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6"/>
      <c r="AE354" s="74" t="s">
        <v>138</v>
      </c>
      <c r="AF354" s="75"/>
      <c r="AG354" s="75"/>
      <c r="AH354" s="75"/>
      <c r="AI354" s="75"/>
      <c r="AJ354" s="75"/>
      <c r="AK354" s="76"/>
      <c r="AM354" s="74" t="s">
        <v>139</v>
      </c>
      <c r="AN354" s="75"/>
      <c r="AO354" s="75"/>
      <c r="AP354" s="75"/>
      <c r="AQ354" s="75"/>
      <c r="AR354" s="76"/>
      <c r="AS354" s="36"/>
    </row>
    <row r="355" spans="1:46" ht="2.25" customHeight="1">
      <c r="A355" s="37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9"/>
      <c r="AT355" s="30"/>
    </row>
    <row r="356" spans="1:45" ht="2.25" customHeight="1">
      <c r="A356" s="40"/>
      <c r="B356" s="41"/>
      <c r="C356" s="42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0"/>
      <c r="R356" s="41"/>
      <c r="S356" s="42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0"/>
      <c r="AH356" s="41"/>
      <c r="AI356" s="42"/>
      <c r="AJ356" s="41"/>
      <c r="AK356" s="41"/>
      <c r="AL356" s="41"/>
      <c r="AM356" s="41"/>
      <c r="AN356" s="41"/>
      <c r="AO356" s="41"/>
      <c r="AP356" s="41"/>
      <c r="AQ356" s="40"/>
      <c r="AR356" s="41"/>
      <c r="AS356" s="42"/>
    </row>
    <row r="357" spans="1:45" ht="14.25">
      <c r="A357" s="43"/>
      <c r="B357" s="44" t="s">
        <v>134</v>
      </c>
      <c r="C357" s="45"/>
      <c r="D357" s="46"/>
      <c r="E357" s="44">
        <v>1</v>
      </c>
      <c r="F357" s="46"/>
      <c r="G357" s="44">
        <v>2</v>
      </c>
      <c r="H357" s="46"/>
      <c r="I357" s="44">
        <v>3</v>
      </c>
      <c r="J357" s="46"/>
      <c r="K357" s="44">
        <v>4</v>
      </c>
      <c r="L357" s="46"/>
      <c r="M357" s="44">
        <v>5</v>
      </c>
      <c r="N357" s="46"/>
      <c r="O357" s="44">
        <v>6</v>
      </c>
      <c r="P357" s="46"/>
      <c r="Q357" s="43"/>
      <c r="R357" s="44" t="s">
        <v>135</v>
      </c>
      <c r="S357" s="45"/>
      <c r="T357" s="46"/>
      <c r="U357" s="44">
        <v>1</v>
      </c>
      <c r="V357" s="46"/>
      <c r="W357" s="44">
        <v>2</v>
      </c>
      <c r="X357" s="46"/>
      <c r="Y357" s="44">
        <v>3</v>
      </c>
      <c r="Z357" s="46"/>
      <c r="AA357" s="44">
        <v>4</v>
      </c>
      <c r="AB357" s="46"/>
      <c r="AC357" s="44">
        <v>5</v>
      </c>
      <c r="AD357" s="46"/>
      <c r="AE357" s="44">
        <v>6</v>
      </c>
      <c r="AF357" s="46"/>
      <c r="AG357" s="43"/>
      <c r="AH357" s="44" t="s">
        <v>135</v>
      </c>
      <c r="AI357" s="45"/>
      <c r="AJ357" s="46"/>
      <c r="AK357" s="44" t="s">
        <v>136</v>
      </c>
      <c r="AL357" s="46"/>
      <c r="AM357" s="44" t="s">
        <v>57</v>
      </c>
      <c r="AN357" s="46"/>
      <c r="AO357" s="44" t="s">
        <v>2</v>
      </c>
      <c r="AP357" s="46"/>
      <c r="AQ357" s="43"/>
      <c r="AR357" s="44" t="s">
        <v>137</v>
      </c>
      <c r="AS357" s="45"/>
    </row>
    <row r="358" spans="1:45" ht="2.25" customHeight="1">
      <c r="A358" s="47"/>
      <c r="B358" s="48"/>
      <c r="C358" s="49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7"/>
      <c r="R358" s="48"/>
      <c r="S358" s="49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7"/>
      <c r="AH358" s="48"/>
      <c r="AI358" s="49"/>
      <c r="AJ358" s="48"/>
      <c r="AK358" s="48"/>
      <c r="AL358" s="48"/>
      <c r="AM358" s="48"/>
      <c r="AN358" s="48"/>
      <c r="AO358" s="48"/>
      <c r="AP358" s="48"/>
      <c r="AQ358" s="47"/>
      <c r="AR358" s="48"/>
      <c r="AS358" s="49"/>
    </row>
    <row r="359" spans="1:45" ht="2.25" customHeight="1">
      <c r="A359" s="43"/>
      <c r="B359" s="50"/>
      <c r="C359" s="51"/>
      <c r="D359" s="52"/>
      <c r="E359" s="52"/>
      <c r="F359" s="52"/>
      <c r="G359" s="52"/>
      <c r="Q359" s="43"/>
      <c r="R359" s="46"/>
      <c r="S359" s="45"/>
      <c r="AG359" s="43"/>
      <c r="AH359" s="46"/>
      <c r="AI359" s="45"/>
      <c r="AQ359" s="43"/>
      <c r="AR359" s="50"/>
      <c r="AS359" s="45"/>
    </row>
    <row r="360" spans="1:45" ht="14.25">
      <c r="A360" s="43"/>
      <c r="B360" s="44">
        <v>1</v>
      </c>
      <c r="C360" s="45"/>
      <c r="E360" s="53">
        <v>10</v>
      </c>
      <c r="G360" s="53">
        <v>9</v>
      </c>
      <c r="I360" s="53">
        <v>9</v>
      </c>
      <c r="K360" s="53">
        <v>10</v>
      </c>
      <c r="M360" s="53">
        <v>10</v>
      </c>
      <c r="O360" s="53">
        <v>9</v>
      </c>
      <c r="Q360" s="43"/>
      <c r="R360" s="44">
        <f>SUM(E360:O360)</f>
        <v>57</v>
      </c>
      <c r="S360" s="45"/>
      <c r="U360" s="53">
        <v>10</v>
      </c>
      <c r="W360" s="53">
        <v>9</v>
      </c>
      <c r="Y360" s="53">
        <v>5</v>
      </c>
      <c r="AA360" s="53">
        <v>10</v>
      </c>
      <c r="AC360" s="53">
        <v>10</v>
      </c>
      <c r="AE360" s="53">
        <v>9</v>
      </c>
      <c r="AG360" s="43"/>
      <c r="AH360" s="44">
        <f>SUM(U360:AE360)</f>
        <v>53</v>
      </c>
      <c r="AI360" s="45"/>
      <c r="AK360" s="53">
        <f>R360+AH360</f>
        <v>110</v>
      </c>
      <c r="AM360" s="53">
        <f>12-COUNTIF(E360:O360,"M")-COUNTIF(U360:AE360,"M")</f>
        <v>12</v>
      </c>
      <c r="AO360" s="53">
        <f>COUNTIF(E360:O360,"10")+COUNTIF(U360:AE360,"10")</f>
        <v>6</v>
      </c>
      <c r="AQ360" s="43"/>
      <c r="AR360" s="44">
        <f>AK360</f>
        <v>110</v>
      </c>
      <c r="AS360" s="45"/>
    </row>
    <row r="361" spans="1:45" ht="2.25" customHeight="1">
      <c r="A361" s="43"/>
      <c r="B361" s="50"/>
      <c r="C361" s="45"/>
      <c r="E361" s="52"/>
      <c r="G361" s="52"/>
      <c r="K361" s="52"/>
      <c r="M361" s="52"/>
      <c r="O361" s="52"/>
      <c r="Q361" s="43"/>
      <c r="R361" s="50"/>
      <c r="S361" s="45"/>
      <c r="U361" s="52"/>
      <c r="W361" s="52"/>
      <c r="AA361" s="52"/>
      <c r="AC361" s="52"/>
      <c r="AE361" s="52"/>
      <c r="AG361" s="43"/>
      <c r="AH361" s="50"/>
      <c r="AI361" s="45"/>
      <c r="AK361" s="52"/>
      <c r="AM361" s="52"/>
      <c r="AO361" s="52"/>
      <c r="AQ361" s="43"/>
      <c r="AR361" s="50"/>
      <c r="AS361" s="45"/>
    </row>
    <row r="362" spans="1:45" ht="14.25">
      <c r="A362" s="43"/>
      <c r="B362" s="44">
        <v>2</v>
      </c>
      <c r="C362" s="45"/>
      <c r="E362" s="53">
        <v>10</v>
      </c>
      <c r="G362" s="53">
        <v>9</v>
      </c>
      <c r="I362" s="53">
        <v>8</v>
      </c>
      <c r="K362" s="53">
        <v>10</v>
      </c>
      <c r="M362" s="53">
        <v>10</v>
      </c>
      <c r="O362" s="53">
        <v>8</v>
      </c>
      <c r="Q362" s="43"/>
      <c r="R362" s="44">
        <f>SUM(E362:O362)</f>
        <v>55</v>
      </c>
      <c r="S362" s="45"/>
      <c r="U362" s="53">
        <v>10</v>
      </c>
      <c r="W362" s="53">
        <v>10</v>
      </c>
      <c r="Y362" s="53">
        <v>9</v>
      </c>
      <c r="AA362" s="53">
        <v>10</v>
      </c>
      <c r="AC362" s="53">
        <v>10</v>
      </c>
      <c r="AE362" s="53">
        <v>8</v>
      </c>
      <c r="AG362" s="43"/>
      <c r="AH362" s="44">
        <f>SUM(U362:AE362)</f>
        <v>57</v>
      </c>
      <c r="AI362" s="45"/>
      <c r="AK362" s="53">
        <f>R362+AH362</f>
        <v>112</v>
      </c>
      <c r="AM362" s="53">
        <f>12-COUNTIF(E362:O362,"M")-COUNTIF(U362:AE362,"M")</f>
        <v>12</v>
      </c>
      <c r="AO362" s="53">
        <f>COUNTIF(E362:O362,"10")+COUNTIF(U362:AE362,"10")</f>
        <v>7</v>
      </c>
      <c r="AQ362" s="43"/>
      <c r="AR362" s="44">
        <f>AR360+AK362</f>
        <v>222</v>
      </c>
      <c r="AS362" s="45"/>
    </row>
    <row r="363" spans="1:45" ht="2.25" customHeight="1">
      <c r="A363" s="43"/>
      <c r="B363" s="46"/>
      <c r="C363" s="45"/>
      <c r="Q363" s="43"/>
      <c r="R363" s="46"/>
      <c r="S363" s="45"/>
      <c r="AG363" s="43"/>
      <c r="AH363" s="46"/>
      <c r="AI363" s="45"/>
      <c r="AQ363" s="43"/>
      <c r="AR363" s="46"/>
      <c r="AS363" s="45"/>
    </row>
    <row r="364" spans="1:45" ht="14.25">
      <c r="A364" s="43"/>
      <c r="B364" s="44">
        <v>3</v>
      </c>
      <c r="C364" s="45"/>
      <c r="E364" s="53">
        <v>10</v>
      </c>
      <c r="G364" s="53">
        <v>9</v>
      </c>
      <c r="I364" s="53">
        <v>9</v>
      </c>
      <c r="K364" s="53">
        <v>10</v>
      </c>
      <c r="M364" s="53">
        <v>10</v>
      </c>
      <c r="O364" s="53">
        <v>9</v>
      </c>
      <c r="Q364" s="43"/>
      <c r="R364" s="44">
        <f>SUM(E364:O364)</f>
        <v>57</v>
      </c>
      <c r="S364" s="45"/>
      <c r="U364" s="53">
        <v>10</v>
      </c>
      <c r="W364" s="53">
        <v>10</v>
      </c>
      <c r="Y364" s="53">
        <v>9</v>
      </c>
      <c r="AA364" s="53">
        <v>10</v>
      </c>
      <c r="AC364" s="53">
        <v>9</v>
      </c>
      <c r="AE364" s="53">
        <v>9</v>
      </c>
      <c r="AG364" s="43"/>
      <c r="AH364" s="44">
        <f>SUM(U364:AE364)</f>
        <v>57</v>
      </c>
      <c r="AI364" s="45"/>
      <c r="AK364" s="53">
        <f>R364+AH364</f>
        <v>114</v>
      </c>
      <c r="AM364" s="53">
        <f>12-COUNTIF(E364:O364,"M")-COUNTIF(U364:AE364,"M")</f>
        <v>12</v>
      </c>
      <c r="AO364" s="53">
        <f>COUNTIF(E364:O364,"10")+COUNTIF(U364:AE364,"10")</f>
        <v>6</v>
      </c>
      <c r="AQ364" s="43"/>
      <c r="AR364" s="44">
        <f>AR362+AK364</f>
        <v>336</v>
      </c>
      <c r="AS364" s="45"/>
    </row>
    <row r="365" spans="1:45" ht="2.25" customHeight="1">
      <c r="A365" s="43"/>
      <c r="B365" s="54"/>
      <c r="C365" s="45"/>
      <c r="E365" s="55"/>
      <c r="G365" s="55"/>
      <c r="K365" s="55"/>
      <c r="M365" s="55"/>
      <c r="O365" s="55"/>
      <c r="Q365" s="43"/>
      <c r="R365" s="54"/>
      <c r="S365" s="45"/>
      <c r="U365" s="55"/>
      <c r="W365" s="55"/>
      <c r="AA365" s="55"/>
      <c r="AC365" s="55"/>
      <c r="AE365" s="55"/>
      <c r="AG365" s="43"/>
      <c r="AH365" s="54"/>
      <c r="AI365" s="45"/>
      <c r="AK365" s="55"/>
      <c r="AM365" s="55"/>
      <c r="AO365" s="55"/>
      <c r="AQ365" s="43"/>
      <c r="AR365" s="54"/>
      <c r="AS365" s="45"/>
    </row>
    <row r="366" spans="1:45" ht="14.25">
      <c r="A366" s="43"/>
      <c r="B366" s="44">
        <v>4</v>
      </c>
      <c r="C366" s="45"/>
      <c r="E366" s="53">
        <v>10</v>
      </c>
      <c r="G366" s="53">
        <v>10</v>
      </c>
      <c r="I366" s="53">
        <v>8</v>
      </c>
      <c r="K366" s="53">
        <v>10</v>
      </c>
      <c r="M366" s="53">
        <v>9</v>
      </c>
      <c r="O366" s="53">
        <v>9</v>
      </c>
      <c r="Q366" s="43"/>
      <c r="R366" s="44">
        <f>SUM(E366:O366)</f>
        <v>56</v>
      </c>
      <c r="S366" s="45"/>
      <c r="U366" s="53">
        <v>10</v>
      </c>
      <c r="W366" s="53">
        <v>10</v>
      </c>
      <c r="Y366" s="53">
        <v>9</v>
      </c>
      <c r="AA366" s="53">
        <v>10</v>
      </c>
      <c r="AC366" s="53">
        <v>9</v>
      </c>
      <c r="AE366" s="53">
        <v>9</v>
      </c>
      <c r="AG366" s="43"/>
      <c r="AH366" s="44">
        <f>SUM(U366:AE366)</f>
        <v>57</v>
      </c>
      <c r="AI366" s="45"/>
      <c r="AK366" s="53">
        <f>R366+AH366</f>
        <v>113</v>
      </c>
      <c r="AM366" s="53">
        <f>12-COUNTIF(E366:O366,"M")-COUNTIF(U366:AE366,"M")</f>
        <v>12</v>
      </c>
      <c r="AO366" s="53">
        <f>COUNTIF(E366:O366,"10")+COUNTIF(U366:AE366,"10")</f>
        <v>6</v>
      </c>
      <c r="AQ366" s="43"/>
      <c r="AR366" s="44">
        <f>AR364+AK366</f>
        <v>449</v>
      </c>
      <c r="AS366" s="45"/>
    </row>
    <row r="367" spans="1:45" ht="2.25" customHeight="1">
      <c r="A367" s="43"/>
      <c r="B367" s="54"/>
      <c r="C367" s="45"/>
      <c r="E367" s="55"/>
      <c r="G367" s="55"/>
      <c r="K367" s="55"/>
      <c r="M367" s="55"/>
      <c r="O367" s="55"/>
      <c r="Q367" s="43"/>
      <c r="R367" s="54"/>
      <c r="S367" s="45"/>
      <c r="U367" s="55"/>
      <c r="W367" s="55"/>
      <c r="AA367" s="55"/>
      <c r="AC367" s="55"/>
      <c r="AE367" s="55"/>
      <c r="AG367" s="43"/>
      <c r="AH367" s="54"/>
      <c r="AI367" s="45"/>
      <c r="AK367" s="55"/>
      <c r="AM367" s="55"/>
      <c r="AO367" s="55"/>
      <c r="AQ367" s="43"/>
      <c r="AR367" s="54"/>
      <c r="AS367" s="45"/>
    </row>
    <row r="368" spans="1:45" ht="14.25">
      <c r="A368" s="43"/>
      <c r="B368" s="44">
        <v>5</v>
      </c>
      <c r="C368" s="45"/>
      <c r="E368" s="53">
        <v>10</v>
      </c>
      <c r="G368" s="53">
        <v>10</v>
      </c>
      <c r="I368" s="53">
        <v>9</v>
      </c>
      <c r="K368" s="53">
        <v>10</v>
      </c>
      <c r="M368" s="53">
        <v>10</v>
      </c>
      <c r="O368" s="53">
        <v>9</v>
      </c>
      <c r="Q368" s="43"/>
      <c r="R368" s="44">
        <f>SUM(E368:O368)</f>
        <v>58</v>
      </c>
      <c r="S368" s="45"/>
      <c r="U368" s="53">
        <v>10</v>
      </c>
      <c r="W368" s="53">
        <v>9</v>
      </c>
      <c r="Y368" s="53">
        <v>8</v>
      </c>
      <c r="AA368" s="53">
        <v>9</v>
      </c>
      <c r="AC368" s="53">
        <v>9</v>
      </c>
      <c r="AE368" s="53">
        <v>7</v>
      </c>
      <c r="AG368" s="43"/>
      <c r="AH368" s="44">
        <f>SUM(U368:AE368)</f>
        <v>52</v>
      </c>
      <c r="AI368" s="45"/>
      <c r="AK368" s="53">
        <f>R368+AH368</f>
        <v>110</v>
      </c>
      <c r="AM368" s="53">
        <f>12-COUNTIF(E368:O368,"M")-COUNTIF(U368:AE368,"M")</f>
        <v>12</v>
      </c>
      <c r="AO368" s="53">
        <f>COUNTIF(E368:O368,"10")+COUNTIF(U368:AE368,"10")</f>
        <v>5</v>
      </c>
      <c r="AQ368" s="43"/>
      <c r="AR368" s="44">
        <f>AR366+AK368</f>
        <v>559</v>
      </c>
      <c r="AS368" s="45"/>
    </row>
    <row r="369" spans="1:45" ht="2.25" customHeight="1">
      <c r="A369" s="47"/>
      <c r="B369" s="56"/>
      <c r="C369" s="49"/>
      <c r="D369" s="38"/>
      <c r="E369" s="57"/>
      <c r="F369" s="38"/>
      <c r="G369" s="57"/>
      <c r="H369" s="38"/>
      <c r="I369" s="38"/>
      <c r="J369" s="38"/>
      <c r="K369" s="57"/>
      <c r="L369" s="38"/>
      <c r="M369" s="57"/>
      <c r="N369" s="38"/>
      <c r="O369" s="57"/>
      <c r="P369" s="38"/>
      <c r="Q369" s="47"/>
      <c r="R369" s="56"/>
      <c r="S369" s="49"/>
      <c r="T369" s="38"/>
      <c r="U369" s="57"/>
      <c r="V369" s="38"/>
      <c r="W369" s="57"/>
      <c r="X369" s="38"/>
      <c r="Y369" s="38"/>
      <c r="Z369" s="38"/>
      <c r="AA369" s="57"/>
      <c r="AB369" s="38"/>
      <c r="AC369" s="57"/>
      <c r="AD369" s="38"/>
      <c r="AE369" s="57"/>
      <c r="AF369" s="38"/>
      <c r="AG369" s="47"/>
      <c r="AH369" s="56"/>
      <c r="AI369" s="49"/>
      <c r="AJ369" s="38"/>
      <c r="AK369" s="57"/>
      <c r="AL369" s="38"/>
      <c r="AM369" s="57"/>
      <c r="AN369" s="38"/>
      <c r="AO369" s="57"/>
      <c r="AP369" s="38"/>
      <c r="AQ369" s="47"/>
      <c r="AR369" s="56"/>
      <c r="AS369" s="49"/>
    </row>
    <row r="370" spans="2:45" ht="2.25" customHeight="1">
      <c r="B370" s="55"/>
      <c r="E370" s="55"/>
      <c r="G370" s="55"/>
      <c r="K370" s="55"/>
      <c r="M370" s="55"/>
      <c r="O370" s="55"/>
      <c r="R370" s="55"/>
      <c r="U370" s="55"/>
      <c r="W370" s="55"/>
      <c r="AA370" s="55"/>
      <c r="AC370" s="55"/>
      <c r="AE370" s="55"/>
      <c r="AH370" s="55"/>
      <c r="AJ370" s="40"/>
      <c r="AK370" s="58"/>
      <c r="AL370" s="41"/>
      <c r="AM370" s="58"/>
      <c r="AN370" s="41"/>
      <c r="AO370" s="58"/>
      <c r="AP370" s="41"/>
      <c r="AQ370" s="40"/>
      <c r="AR370" s="58"/>
      <c r="AS370" s="42"/>
    </row>
    <row r="371" spans="2:45" ht="14.25">
      <c r="B371" s="60" t="s">
        <v>53</v>
      </c>
      <c r="E371" s="62"/>
      <c r="F371" s="63"/>
      <c r="G371" s="63"/>
      <c r="H371" s="63"/>
      <c r="I371" s="63"/>
      <c r="J371" s="63"/>
      <c r="K371" s="63"/>
      <c r="L371" s="63"/>
      <c r="M371" s="63"/>
      <c r="N371" s="63"/>
      <c r="O371" s="64"/>
      <c r="Q371" s="68" t="s">
        <v>143</v>
      </c>
      <c r="R371" s="69"/>
      <c r="S371" s="70"/>
      <c r="U371" s="62"/>
      <c r="V371" s="63"/>
      <c r="W371" s="63"/>
      <c r="X371" s="63"/>
      <c r="Y371" s="63"/>
      <c r="Z371" s="63"/>
      <c r="AA371" s="63"/>
      <c r="AB371" s="63"/>
      <c r="AC371" s="63"/>
      <c r="AD371" s="63"/>
      <c r="AE371" s="64"/>
      <c r="AJ371" s="43"/>
      <c r="AK371" s="44">
        <f>SUM(AK360:AK368)</f>
        <v>559</v>
      </c>
      <c r="AL371" s="46"/>
      <c r="AM371" s="44">
        <f>SUM(AM360:AM368)</f>
        <v>60</v>
      </c>
      <c r="AN371" s="46"/>
      <c r="AO371" s="44">
        <f>SUM(AO360:AO368)</f>
        <v>30</v>
      </c>
      <c r="AP371" s="46"/>
      <c r="AQ371" s="43"/>
      <c r="AR371" s="44">
        <f>AK371</f>
        <v>559</v>
      </c>
      <c r="AS371" s="45"/>
    </row>
    <row r="372" spans="2:45" ht="2.25" customHeight="1">
      <c r="B372" s="61"/>
      <c r="E372" s="65"/>
      <c r="F372" s="66"/>
      <c r="G372" s="66"/>
      <c r="H372" s="66"/>
      <c r="I372" s="66"/>
      <c r="J372" s="66"/>
      <c r="K372" s="66"/>
      <c r="L372" s="66"/>
      <c r="M372" s="66"/>
      <c r="N372" s="66"/>
      <c r="O372" s="67"/>
      <c r="Q372" s="71"/>
      <c r="R372" s="72"/>
      <c r="S372" s="73"/>
      <c r="U372" s="65"/>
      <c r="V372" s="66"/>
      <c r="W372" s="66"/>
      <c r="X372" s="66"/>
      <c r="Y372" s="66"/>
      <c r="Z372" s="66"/>
      <c r="AA372" s="66"/>
      <c r="AB372" s="66"/>
      <c r="AC372" s="66"/>
      <c r="AD372" s="66"/>
      <c r="AE372" s="67"/>
      <c r="AJ372" s="47"/>
      <c r="AK372" s="48"/>
      <c r="AL372" s="48"/>
      <c r="AM372" s="48"/>
      <c r="AN372" s="48"/>
      <c r="AO372" s="48"/>
      <c r="AP372" s="48"/>
      <c r="AQ372" s="47"/>
      <c r="AR372" s="48"/>
      <c r="AS372" s="49"/>
    </row>
    <row r="373" spans="2:44" ht="84.75" customHeight="1"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</row>
    <row r="374" ht="12.75"/>
    <row r="375" spans="1:45" ht="2.25" customHeight="1">
      <c r="A375" s="32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4"/>
    </row>
    <row r="376" spans="1:45" ht="14.25">
      <c r="A376" s="35"/>
      <c r="B376" s="74" t="s">
        <v>98</v>
      </c>
      <c r="C376" s="75"/>
      <c r="D376" s="75"/>
      <c r="E376" s="75"/>
      <c r="F376" s="75"/>
      <c r="G376" s="76"/>
      <c r="I376" s="74" t="str">
        <f>INDEX(Scores!$G:$G,MATCH(AM376,Scores!$BH:$BH,0),1)&amp;" "&amp;INDEX(Scores!$I:$I,MATCH(AM376,Scores!$BH:$BH,0),1)</f>
        <v>Ieuan Johns</v>
      </c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6"/>
      <c r="AE376" s="74" t="s">
        <v>51</v>
      </c>
      <c r="AF376" s="75"/>
      <c r="AG376" s="75"/>
      <c r="AH376" s="75"/>
      <c r="AI376" s="75"/>
      <c r="AJ376" s="75"/>
      <c r="AK376" s="76"/>
      <c r="AM376" s="74" t="s">
        <v>82</v>
      </c>
      <c r="AN376" s="75"/>
      <c r="AO376" s="75"/>
      <c r="AP376" s="75"/>
      <c r="AQ376" s="75"/>
      <c r="AR376" s="76"/>
      <c r="AS376" s="36"/>
    </row>
    <row r="377" spans="1:45" ht="2.25" customHeight="1">
      <c r="A377" s="35"/>
      <c r="AS377" s="36"/>
    </row>
    <row r="378" spans="1:45" ht="14.25">
      <c r="A378" s="35"/>
      <c r="B378" s="74" t="s">
        <v>54</v>
      </c>
      <c r="C378" s="75"/>
      <c r="D378" s="75"/>
      <c r="E378" s="75"/>
      <c r="F378" s="75"/>
      <c r="G378" s="76"/>
      <c r="I378" s="74" t="s">
        <v>125</v>
      </c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6"/>
      <c r="AE378" s="74" t="s">
        <v>138</v>
      </c>
      <c r="AF378" s="75"/>
      <c r="AG378" s="75"/>
      <c r="AH378" s="75"/>
      <c r="AI378" s="75"/>
      <c r="AJ378" s="75"/>
      <c r="AK378" s="76"/>
      <c r="AM378" s="74" t="s">
        <v>139</v>
      </c>
      <c r="AN378" s="75"/>
      <c r="AO378" s="75"/>
      <c r="AP378" s="75"/>
      <c r="AQ378" s="75"/>
      <c r="AR378" s="76"/>
      <c r="AS378" s="36"/>
    </row>
    <row r="379" spans="1:46" ht="2.25" customHeight="1">
      <c r="A379" s="37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9"/>
      <c r="AT379" s="30"/>
    </row>
    <row r="380" spans="1:45" ht="2.25" customHeight="1">
      <c r="A380" s="40"/>
      <c r="B380" s="41"/>
      <c r="C380" s="42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0"/>
      <c r="R380" s="41"/>
      <c r="S380" s="42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0"/>
      <c r="AH380" s="41"/>
      <c r="AI380" s="42"/>
      <c r="AJ380" s="41"/>
      <c r="AK380" s="41"/>
      <c r="AL380" s="41"/>
      <c r="AM380" s="41"/>
      <c r="AN380" s="41"/>
      <c r="AO380" s="41"/>
      <c r="AP380" s="41"/>
      <c r="AQ380" s="40"/>
      <c r="AR380" s="41"/>
      <c r="AS380" s="42"/>
    </row>
    <row r="381" spans="1:45" ht="14.25">
      <c r="A381" s="43"/>
      <c r="B381" s="44" t="s">
        <v>134</v>
      </c>
      <c r="C381" s="45"/>
      <c r="D381" s="46"/>
      <c r="E381" s="44">
        <v>1</v>
      </c>
      <c r="F381" s="46"/>
      <c r="G381" s="44">
        <v>2</v>
      </c>
      <c r="H381" s="46"/>
      <c r="I381" s="44">
        <v>3</v>
      </c>
      <c r="J381" s="46"/>
      <c r="K381" s="44">
        <v>4</v>
      </c>
      <c r="L381" s="46"/>
      <c r="M381" s="44">
        <v>5</v>
      </c>
      <c r="N381" s="46"/>
      <c r="O381" s="44">
        <v>6</v>
      </c>
      <c r="P381" s="46"/>
      <c r="Q381" s="43"/>
      <c r="R381" s="44" t="s">
        <v>135</v>
      </c>
      <c r="S381" s="45"/>
      <c r="T381" s="46"/>
      <c r="U381" s="44">
        <v>1</v>
      </c>
      <c r="V381" s="46"/>
      <c r="W381" s="44">
        <v>2</v>
      </c>
      <c r="X381" s="46"/>
      <c r="Y381" s="44">
        <v>3</v>
      </c>
      <c r="Z381" s="46"/>
      <c r="AA381" s="44">
        <v>4</v>
      </c>
      <c r="AB381" s="46"/>
      <c r="AC381" s="44">
        <v>5</v>
      </c>
      <c r="AD381" s="46"/>
      <c r="AE381" s="44">
        <v>6</v>
      </c>
      <c r="AF381" s="46"/>
      <c r="AG381" s="43"/>
      <c r="AH381" s="44" t="s">
        <v>135</v>
      </c>
      <c r="AI381" s="45"/>
      <c r="AJ381" s="46"/>
      <c r="AK381" s="44" t="s">
        <v>136</v>
      </c>
      <c r="AL381" s="46"/>
      <c r="AM381" s="44" t="s">
        <v>57</v>
      </c>
      <c r="AN381" s="46"/>
      <c r="AO381" s="44" t="s">
        <v>2</v>
      </c>
      <c r="AP381" s="46"/>
      <c r="AQ381" s="43"/>
      <c r="AR381" s="44" t="s">
        <v>137</v>
      </c>
      <c r="AS381" s="45"/>
    </row>
    <row r="382" spans="1:45" ht="2.25" customHeight="1">
      <c r="A382" s="47"/>
      <c r="B382" s="48"/>
      <c r="C382" s="49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7"/>
      <c r="R382" s="48"/>
      <c r="S382" s="49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7"/>
      <c r="AH382" s="48"/>
      <c r="AI382" s="49"/>
      <c r="AJ382" s="48"/>
      <c r="AK382" s="48"/>
      <c r="AL382" s="48"/>
      <c r="AM382" s="48"/>
      <c r="AN382" s="48"/>
      <c r="AO382" s="48"/>
      <c r="AP382" s="48"/>
      <c r="AQ382" s="47"/>
      <c r="AR382" s="48"/>
      <c r="AS382" s="49"/>
    </row>
    <row r="383" spans="1:45" ht="2.25" customHeight="1">
      <c r="A383" s="43"/>
      <c r="B383" s="50"/>
      <c r="C383" s="51"/>
      <c r="D383" s="52"/>
      <c r="E383" s="52"/>
      <c r="F383" s="52"/>
      <c r="G383" s="52"/>
      <c r="Q383" s="43"/>
      <c r="R383" s="46"/>
      <c r="S383" s="45"/>
      <c r="AG383" s="43"/>
      <c r="AH383" s="46"/>
      <c r="AI383" s="45"/>
      <c r="AQ383" s="43"/>
      <c r="AR383" s="50"/>
      <c r="AS383" s="45"/>
    </row>
    <row r="384" spans="1:45" ht="14.25">
      <c r="A384" s="43"/>
      <c r="B384" s="44">
        <v>1</v>
      </c>
      <c r="C384" s="45"/>
      <c r="E384" s="53">
        <v>9</v>
      </c>
      <c r="G384" s="53">
        <v>8</v>
      </c>
      <c r="I384" s="53">
        <v>7</v>
      </c>
      <c r="K384" s="53">
        <v>9</v>
      </c>
      <c r="M384" s="53">
        <v>9</v>
      </c>
      <c r="O384" s="53">
        <v>8</v>
      </c>
      <c r="Q384" s="43"/>
      <c r="R384" s="44">
        <f>SUM(E384:O384)</f>
        <v>50</v>
      </c>
      <c r="S384" s="45"/>
      <c r="U384" s="53">
        <v>10</v>
      </c>
      <c r="W384" s="53">
        <v>9</v>
      </c>
      <c r="Y384" s="53">
        <v>8</v>
      </c>
      <c r="AA384" s="53">
        <v>10</v>
      </c>
      <c r="AC384" s="53">
        <v>9</v>
      </c>
      <c r="AE384" s="53">
        <v>8</v>
      </c>
      <c r="AG384" s="43"/>
      <c r="AH384" s="44">
        <f>SUM(U384:AE384)</f>
        <v>54</v>
      </c>
      <c r="AI384" s="45"/>
      <c r="AK384" s="53">
        <f>R384+AH384</f>
        <v>104</v>
      </c>
      <c r="AM384" s="53">
        <f>12-COUNTIF(E384:O384,"M")-COUNTIF(U384:AE384,"M")</f>
        <v>12</v>
      </c>
      <c r="AO384" s="53">
        <f>COUNTIF(E384:O384,"10")+COUNTIF(U384:AE384,"10")</f>
        <v>2</v>
      </c>
      <c r="AQ384" s="43"/>
      <c r="AR384" s="44">
        <f>AK384</f>
        <v>104</v>
      </c>
      <c r="AS384" s="45"/>
    </row>
    <row r="385" spans="1:45" ht="2.25" customHeight="1">
      <c r="A385" s="43"/>
      <c r="B385" s="50"/>
      <c r="C385" s="45"/>
      <c r="E385" s="52"/>
      <c r="G385" s="52"/>
      <c r="K385" s="52"/>
      <c r="M385" s="52"/>
      <c r="O385" s="52"/>
      <c r="Q385" s="43"/>
      <c r="R385" s="50"/>
      <c r="S385" s="45"/>
      <c r="U385" s="52"/>
      <c r="W385" s="52"/>
      <c r="AA385" s="52"/>
      <c r="AC385" s="52"/>
      <c r="AE385" s="52"/>
      <c r="AG385" s="43"/>
      <c r="AH385" s="50"/>
      <c r="AI385" s="45"/>
      <c r="AK385" s="52"/>
      <c r="AM385" s="52"/>
      <c r="AO385" s="52"/>
      <c r="AQ385" s="43"/>
      <c r="AR385" s="50"/>
      <c r="AS385" s="45"/>
    </row>
    <row r="386" spans="1:45" ht="14.25">
      <c r="A386" s="43"/>
      <c r="B386" s="44">
        <v>2</v>
      </c>
      <c r="C386" s="45"/>
      <c r="E386" s="53">
        <v>10</v>
      </c>
      <c r="G386" s="53">
        <v>9</v>
      </c>
      <c r="I386" s="53">
        <v>8</v>
      </c>
      <c r="K386" s="53">
        <v>10</v>
      </c>
      <c r="M386" s="53">
        <v>9</v>
      </c>
      <c r="O386" s="53">
        <v>7</v>
      </c>
      <c r="Q386" s="43"/>
      <c r="R386" s="44">
        <f>SUM(E386:O386)</f>
        <v>53</v>
      </c>
      <c r="S386" s="45"/>
      <c r="U386" s="53">
        <v>9</v>
      </c>
      <c r="W386" s="53">
        <v>9</v>
      </c>
      <c r="Y386" s="53">
        <v>8</v>
      </c>
      <c r="AA386" s="53">
        <v>10</v>
      </c>
      <c r="AC386" s="53">
        <v>10</v>
      </c>
      <c r="AE386" s="53">
        <v>9</v>
      </c>
      <c r="AG386" s="43"/>
      <c r="AH386" s="44">
        <f>SUM(U386:AE386)</f>
        <v>55</v>
      </c>
      <c r="AI386" s="45"/>
      <c r="AK386" s="53">
        <f>R386+AH386</f>
        <v>108</v>
      </c>
      <c r="AM386" s="53">
        <f>12-COUNTIF(E386:O386,"M")-COUNTIF(U386:AE386,"M")</f>
        <v>12</v>
      </c>
      <c r="AO386" s="53">
        <f>COUNTIF(E386:O386,"10")+COUNTIF(U386:AE386,"10")</f>
        <v>4</v>
      </c>
      <c r="AQ386" s="43"/>
      <c r="AR386" s="44">
        <f>AR384+AK386</f>
        <v>212</v>
      </c>
      <c r="AS386" s="45"/>
    </row>
    <row r="387" spans="1:45" ht="2.25" customHeight="1">
      <c r="A387" s="43"/>
      <c r="B387" s="46"/>
      <c r="C387" s="45"/>
      <c r="Q387" s="43"/>
      <c r="R387" s="46"/>
      <c r="S387" s="45"/>
      <c r="AG387" s="43"/>
      <c r="AH387" s="46"/>
      <c r="AI387" s="45"/>
      <c r="AQ387" s="43"/>
      <c r="AR387" s="46"/>
      <c r="AS387" s="45"/>
    </row>
    <row r="388" spans="1:45" ht="14.25">
      <c r="A388" s="43"/>
      <c r="B388" s="44">
        <v>3</v>
      </c>
      <c r="C388" s="45"/>
      <c r="E388" s="53">
        <v>10</v>
      </c>
      <c r="G388" s="53">
        <v>9</v>
      </c>
      <c r="I388" s="53">
        <v>8</v>
      </c>
      <c r="K388" s="53">
        <v>10</v>
      </c>
      <c r="M388" s="53">
        <v>9</v>
      </c>
      <c r="O388" s="53">
        <v>8</v>
      </c>
      <c r="Q388" s="43"/>
      <c r="R388" s="44">
        <f>SUM(E388:O388)</f>
        <v>54</v>
      </c>
      <c r="S388" s="45"/>
      <c r="U388" s="53">
        <v>10</v>
      </c>
      <c r="W388" s="53">
        <v>7</v>
      </c>
      <c r="Y388" s="53">
        <v>7</v>
      </c>
      <c r="AA388" s="53">
        <v>10</v>
      </c>
      <c r="AC388" s="53">
        <v>10</v>
      </c>
      <c r="AE388" s="53">
        <v>9</v>
      </c>
      <c r="AG388" s="43"/>
      <c r="AH388" s="44">
        <f>SUM(U388:AE388)</f>
        <v>53</v>
      </c>
      <c r="AI388" s="45"/>
      <c r="AK388" s="53">
        <f>R388+AH388</f>
        <v>107</v>
      </c>
      <c r="AM388" s="53">
        <f>12-COUNTIF(E388:O388,"M")-COUNTIF(U388:AE388,"M")</f>
        <v>12</v>
      </c>
      <c r="AO388" s="53">
        <f>COUNTIF(E388:O388,"10")+COUNTIF(U388:AE388,"10")</f>
        <v>5</v>
      </c>
      <c r="AQ388" s="43"/>
      <c r="AR388" s="44">
        <f>AR386+AK388</f>
        <v>319</v>
      </c>
      <c r="AS388" s="45"/>
    </row>
    <row r="389" spans="1:45" ht="2.25" customHeight="1">
      <c r="A389" s="43"/>
      <c r="B389" s="54"/>
      <c r="C389" s="45"/>
      <c r="E389" s="55"/>
      <c r="G389" s="55"/>
      <c r="K389" s="55"/>
      <c r="M389" s="55"/>
      <c r="O389" s="55"/>
      <c r="Q389" s="43"/>
      <c r="R389" s="54"/>
      <c r="S389" s="45"/>
      <c r="U389" s="55"/>
      <c r="W389" s="55"/>
      <c r="AA389" s="55"/>
      <c r="AC389" s="55"/>
      <c r="AE389" s="55"/>
      <c r="AG389" s="43"/>
      <c r="AH389" s="54"/>
      <c r="AI389" s="45"/>
      <c r="AK389" s="55"/>
      <c r="AM389" s="55"/>
      <c r="AO389" s="55"/>
      <c r="AQ389" s="43"/>
      <c r="AR389" s="54"/>
      <c r="AS389" s="45"/>
    </row>
    <row r="390" spans="1:45" ht="14.25">
      <c r="A390" s="43"/>
      <c r="B390" s="44">
        <v>4</v>
      </c>
      <c r="C390" s="45"/>
      <c r="E390" s="53">
        <v>10</v>
      </c>
      <c r="G390" s="53">
        <v>10</v>
      </c>
      <c r="I390" s="53">
        <v>8</v>
      </c>
      <c r="K390" s="53">
        <v>9</v>
      </c>
      <c r="M390" s="53">
        <v>8</v>
      </c>
      <c r="O390" s="53">
        <v>8</v>
      </c>
      <c r="Q390" s="43"/>
      <c r="R390" s="44">
        <f>SUM(E390:O390)</f>
        <v>53</v>
      </c>
      <c r="S390" s="45"/>
      <c r="U390" s="53">
        <v>8</v>
      </c>
      <c r="W390" s="53">
        <v>6</v>
      </c>
      <c r="Y390" s="53">
        <v>5</v>
      </c>
      <c r="AA390" s="53">
        <v>10</v>
      </c>
      <c r="AC390" s="53">
        <v>9</v>
      </c>
      <c r="AE390" s="53">
        <v>6</v>
      </c>
      <c r="AG390" s="43"/>
      <c r="AH390" s="44">
        <f>SUM(U390:AE390)</f>
        <v>44</v>
      </c>
      <c r="AI390" s="45"/>
      <c r="AK390" s="53">
        <f>R390+AH390</f>
        <v>97</v>
      </c>
      <c r="AM390" s="53">
        <f>12-COUNTIF(E390:O390,"M")-COUNTIF(U390:AE390,"M")</f>
        <v>12</v>
      </c>
      <c r="AO390" s="53">
        <f>COUNTIF(E390:O390,"10")+COUNTIF(U390:AE390,"10")</f>
        <v>3</v>
      </c>
      <c r="AQ390" s="43"/>
      <c r="AR390" s="44">
        <f>AR388+AK390</f>
        <v>416</v>
      </c>
      <c r="AS390" s="45"/>
    </row>
    <row r="391" spans="1:45" ht="2.25" customHeight="1">
      <c r="A391" s="43"/>
      <c r="B391" s="54"/>
      <c r="C391" s="45"/>
      <c r="E391" s="55"/>
      <c r="G391" s="55"/>
      <c r="K391" s="55"/>
      <c r="M391" s="55"/>
      <c r="O391" s="55"/>
      <c r="Q391" s="43"/>
      <c r="R391" s="54"/>
      <c r="S391" s="45"/>
      <c r="U391" s="55"/>
      <c r="W391" s="55"/>
      <c r="AA391" s="55"/>
      <c r="AC391" s="55"/>
      <c r="AE391" s="55"/>
      <c r="AG391" s="43"/>
      <c r="AH391" s="54"/>
      <c r="AI391" s="45"/>
      <c r="AK391" s="55"/>
      <c r="AM391" s="55"/>
      <c r="AO391" s="55"/>
      <c r="AQ391" s="43"/>
      <c r="AR391" s="54"/>
      <c r="AS391" s="45"/>
    </row>
    <row r="392" spans="1:45" ht="14.25">
      <c r="A392" s="43"/>
      <c r="B392" s="44">
        <v>5</v>
      </c>
      <c r="C392" s="45"/>
      <c r="E392" s="53">
        <v>10</v>
      </c>
      <c r="G392" s="53">
        <v>9</v>
      </c>
      <c r="I392" s="53">
        <v>8</v>
      </c>
      <c r="K392" s="53">
        <v>10</v>
      </c>
      <c r="M392" s="53">
        <v>10</v>
      </c>
      <c r="O392" s="53">
        <v>8</v>
      </c>
      <c r="Q392" s="43"/>
      <c r="R392" s="44">
        <f>SUM(E392:O392)</f>
        <v>55</v>
      </c>
      <c r="S392" s="45"/>
      <c r="U392" s="53">
        <v>9</v>
      </c>
      <c r="W392" s="53">
        <v>9</v>
      </c>
      <c r="Y392" s="53">
        <v>8</v>
      </c>
      <c r="AA392" s="53">
        <v>9</v>
      </c>
      <c r="AC392" s="53">
        <v>9</v>
      </c>
      <c r="AE392" s="53">
        <v>7</v>
      </c>
      <c r="AG392" s="43"/>
      <c r="AH392" s="44">
        <f>SUM(U392:AE392)</f>
        <v>51</v>
      </c>
      <c r="AI392" s="45"/>
      <c r="AK392" s="53">
        <f>R392+AH392</f>
        <v>106</v>
      </c>
      <c r="AM392" s="53">
        <f>12-COUNTIF(E392:O392,"M")-COUNTIF(U392:AE392,"M")</f>
        <v>12</v>
      </c>
      <c r="AO392" s="53">
        <f>COUNTIF(E392:O392,"10")+COUNTIF(U392:AE392,"10")</f>
        <v>3</v>
      </c>
      <c r="AQ392" s="43"/>
      <c r="AR392" s="44">
        <f>AR390+AK392</f>
        <v>522</v>
      </c>
      <c r="AS392" s="45"/>
    </row>
    <row r="393" spans="1:45" ht="2.25" customHeight="1">
      <c r="A393" s="47"/>
      <c r="B393" s="56"/>
      <c r="C393" s="49"/>
      <c r="D393" s="38"/>
      <c r="E393" s="57"/>
      <c r="F393" s="38"/>
      <c r="G393" s="57"/>
      <c r="H393" s="38"/>
      <c r="I393" s="38"/>
      <c r="J393" s="38"/>
      <c r="K393" s="57"/>
      <c r="L393" s="38"/>
      <c r="M393" s="57"/>
      <c r="N393" s="38"/>
      <c r="O393" s="57"/>
      <c r="P393" s="38"/>
      <c r="Q393" s="47"/>
      <c r="R393" s="56"/>
      <c r="S393" s="49"/>
      <c r="T393" s="38"/>
      <c r="U393" s="57"/>
      <c r="V393" s="38"/>
      <c r="W393" s="57"/>
      <c r="X393" s="38"/>
      <c r="Y393" s="38"/>
      <c r="Z393" s="38"/>
      <c r="AA393" s="57"/>
      <c r="AB393" s="38"/>
      <c r="AC393" s="57"/>
      <c r="AD393" s="38"/>
      <c r="AE393" s="57"/>
      <c r="AF393" s="38"/>
      <c r="AG393" s="47"/>
      <c r="AH393" s="56"/>
      <c r="AI393" s="49"/>
      <c r="AJ393" s="38"/>
      <c r="AK393" s="57"/>
      <c r="AL393" s="38"/>
      <c r="AM393" s="57"/>
      <c r="AN393" s="38"/>
      <c r="AO393" s="57"/>
      <c r="AP393" s="38"/>
      <c r="AQ393" s="47"/>
      <c r="AR393" s="56"/>
      <c r="AS393" s="49"/>
    </row>
    <row r="394" spans="2:45" ht="2.25" customHeight="1">
      <c r="B394" s="55"/>
      <c r="E394" s="55"/>
      <c r="G394" s="55"/>
      <c r="K394" s="55"/>
      <c r="M394" s="55"/>
      <c r="O394" s="55"/>
      <c r="R394" s="55"/>
      <c r="U394" s="55"/>
      <c r="W394" s="55"/>
      <c r="AA394" s="55"/>
      <c r="AC394" s="55"/>
      <c r="AE394" s="55"/>
      <c r="AH394" s="55"/>
      <c r="AJ394" s="40"/>
      <c r="AK394" s="58"/>
      <c r="AL394" s="41"/>
      <c r="AM394" s="58"/>
      <c r="AN394" s="41"/>
      <c r="AO394" s="58"/>
      <c r="AP394" s="41"/>
      <c r="AQ394" s="40"/>
      <c r="AR394" s="58"/>
      <c r="AS394" s="42"/>
    </row>
    <row r="395" spans="2:45" ht="14.25">
      <c r="B395" s="60" t="s">
        <v>53</v>
      </c>
      <c r="E395" s="62"/>
      <c r="F395" s="63"/>
      <c r="G395" s="63"/>
      <c r="H395" s="63"/>
      <c r="I395" s="63"/>
      <c r="J395" s="63"/>
      <c r="K395" s="63"/>
      <c r="L395" s="63"/>
      <c r="M395" s="63"/>
      <c r="N395" s="63"/>
      <c r="O395" s="64"/>
      <c r="Q395" s="68" t="s">
        <v>143</v>
      </c>
      <c r="R395" s="69"/>
      <c r="S395" s="70"/>
      <c r="U395" s="62"/>
      <c r="V395" s="63"/>
      <c r="W395" s="63"/>
      <c r="X395" s="63"/>
      <c r="Y395" s="63"/>
      <c r="Z395" s="63"/>
      <c r="AA395" s="63"/>
      <c r="AB395" s="63"/>
      <c r="AC395" s="63"/>
      <c r="AD395" s="63"/>
      <c r="AE395" s="64"/>
      <c r="AJ395" s="43"/>
      <c r="AK395" s="44">
        <f>SUM(AK384:AK392)</f>
        <v>522</v>
      </c>
      <c r="AL395" s="46"/>
      <c r="AM395" s="44">
        <f>SUM(AM384:AM392)</f>
        <v>60</v>
      </c>
      <c r="AN395" s="46"/>
      <c r="AO395" s="44">
        <f>SUM(AO384:AO392)</f>
        <v>17</v>
      </c>
      <c r="AP395" s="46"/>
      <c r="AQ395" s="43"/>
      <c r="AR395" s="44">
        <f>AK395</f>
        <v>522</v>
      </c>
      <c r="AS395" s="45"/>
    </row>
    <row r="396" spans="2:45" ht="2.25" customHeight="1">
      <c r="B396" s="61"/>
      <c r="E396" s="65"/>
      <c r="F396" s="66"/>
      <c r="G396" s="66"/>
      <c r="H396" s="66"/>
      <c r="I396" s="66"/>
      <c r="J396" s="66"/>
      <c r="K396" s="66"/>
      <c r="L396" s="66"/>
      <c r="M396" s="66"/>
      <c r="N396" s="66"/>
      <c r="O396" s="67"/>
      <c r="Q396" s="71"/>
      <c r="R396" s="72"/>
      <c r="S396" s="73"/>
      <c r="U396" s="65"/>
      <c r="V396" s="66"/>
      <c r="W396" s="66"/>
      <c r="X396" s="66"/>
      <c r="Y396" s="66"/>
      <c r="Z396" s="66"/>
      <c r="AA396" s="66"/>
      <c r="AB396" s="66"/>
      <c r="AC396" s="66"/>
      <c r="AD396" s="66"/>
      <c r="AE396" s="67"/>
      <c r="AJ396" s="47"/>
      <c r="AK396" s="48"/>
      <c r="AL396" s="48"/>
      <c r="AM396" s="48"/>
      <c r="AN396" s="48"/>
      <c r="AO396" s="48"/>
      <c r="AP396" s="48"/>
      <c r="AQ396" s="47"/>
      <c r="AR396" s="48"/>
      <c r="AS396" s="49"/>
    </row>
    <row r="398" spans="1:45" ht="2.25" customHeight="1">
      <c r="A398" s="32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4"/>
    </row>
    <row r="399" spans="1:45" ht="14.25">
      <c r="A399" s="35"/>
      <c r="B399" s="74" t="s">
        <v>98</v>
      </c>
      <c r="C399" s="75"/>
      <c r="D399" s="75"/>
      <c r="E399" s="75"/>
      <c r="F399" s="75"/>
      <c r="G399" s="76"/>
      <c r="I399" s="74" t="str">
        <f>INDEX(Scores!$G:$G,MATCH(AM399,Scores!$BH:$BH,0),1)&amp;" "&amp;INDEX(Scores!$I:$I,MATCH(AM399,Scores!$BH:$BH,0),1)</f>
        <v>John Luty</v>
      </c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6"/>
      <c r="AE399" s="74" t="s">
        <v>51</v>
      </c>
      <c r="AF399" s="75"/>
      <c r="AG399" s="75"/>
      <c r="AH399" s="75"/>
      <c r="AI399" s="75"/>
      <c r="AJ399" s="75"/>
      <c r="AK399" s="76"/>
      <c r="AM399" s="74" t="s">
        <v>83</v>
      </c>
      <c r="AN399" s="75"/>
      <c r="AO399" s="75"/>
      <c r="AP399" s="75"/>
      <c r="AQ399" s="75"/>
      <c r="AR399" s="76"/>
      <c r="AS399" s="36"/>
    </row>
    <row r="400" spans="1:45" ht="2.25" customHeight="1">
      <c r="A400" s="35"/>
      <c r="AS400" s="36"/>
    </row>
    <row r="401" spans="1:45" ht="14.25">
      <c r="A401" s="35"/>
      <c r="B401" s="74" t="s">
        <v>54</v>
      </c>
      <c r="C401" s="75"/>
      <c r="D401" s="75"/>
      <c r="E401" s="75"/>
      <c r="F401" s="75"/>
      <c r="G401" s="76"/>
      <c r="I401" s="74" t="s">
        <v>126</v>
      </c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6"/>
      <c r="AE401" s="74" t="s">
        <v>138</v>
      </c>
      <c r="AF401" s="75"/>
      <c r="AG401" s="75"/>
      <c r="AH401" s="75"/>
      <c r="AI401" s="75"/>
      <c r="AJ401" s="75"/>
      <c r="AK401" s="76"/>
      <c r="AM401" s="74" t="s">
        <v>139</v>
      </c>
      <c r="AN401" s="75"/>
      <c r="AO401" s="75"/>
      <c r="AP401" s="75"/>
      <c r="AQ401" s="75"/>
      <c r="AR401" s="76"/>
      <c r="AS401" s="36"/>
    </row>
    <row r="402" spans="1:46" ht="2.25" customHeight="1">
      <c r="A402" s="37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9"/>
      <c r="AT402" s="30"/>
    </row>
    <row r="403" spans="1:45" ht="2.25" customHeight="1">
      <c r="A403" s="40"/>
      <c r="B403" s="41"/>
      <c r="C403" s="42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0"/>
      <c r="R403" s="41"/>
      <c r="S403" s="42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0"/>
      <c r="AH403" s="41"/>
      <c r="AI403" s="42"/>
      <c r="AJ403" s="41"/>
      <c r="AK403" s="41"/>
      <c r="AL403" s="41"/>
      <c r="AM403" s="41"/>
      <c r="AN403" s="41"/>
      <c r="AO403" s="41"/>
      <c r="AP403" s="41"/>
      <c r="AQ403" s="40"/>
      <c r="AR403" s="41"/>
      <c r="AS403" s="42"/>
    </row>
    <row r="404" spans="1:45" ht="14.25">
      <c r="A404" s="43"/>
      <c r="B404" s="44" t="s">
        <v>134</v>
      </c>
      <c r="C404" s="45"/>
      <c r="D404" s="46"/>
      <c r="E404" s="44">
        <v>1</v>
      </c>
      <c r="F404" s="46"/>
      <c r="G404" s="44">
        <v>2</v>
      </c>
      <c r="H404" s="46"/>
      <c r="I404" s="44">
        <v>3</v>
      </c>
      <c r="J404" s="46"/>
      <c r="K404" s="44">
        <v>4</v>
      </c>
      <c r="L404" s="46"/>
      <c r="M404" s="44">
        <v>5</v>
      </c>
      <c r="N404" s="46"/>
      <c r="O404" s="44">
        <v>6</v>
      </c>
      <c r="P404" s="46"/>
      <c r="Q404" s="43"/>
      <c r="R404" s="44" t="s">
        <v>135</v>
      </c>
      <c r="S404" s="45"/>
      <c r="T404" s="46"/>
      <c r="U404" s="44">
        <v>1</v>
      </c>
      <c r="V404" s="46"/>
      <c r="W404" s="44">
        <v>2</v>
      </c>
      <c r="X404" s="46"/>
      <c r="Y404" s="44">
        <v>3</v>
      </c>
      <c r="Z404" s="46"/>
      <c r="AA404" s="44">
        <v>4</v>
      </c>
      <c r="AB404" s="46"/>
      <c r="AC404" s="44">
        <v>5</v>
      </c>
      <c r="AD404" s="46"/>
      <c r="AE404" s="44">
        <v>6</v>
      </c>
      <c r="AF404" s="46"/>
      <c r="AG404" s="43"/>
      <c r="AH404" s="44" t="s">
        <v>135</v>
      </c>
      <c r="AI404" s="45"/>
      <c r="AJ404" s="46"/>
      <c r="AK404" s="44" t="s">
        <v>136</v>
      </c>
      <c r="AL404" s="46"/>
      <c r="AM404" s="44" t="s">
        <v>57</v>
      </c>
      <c r="AN404" s="46"/>
      <c r="AO404" s="44" t="s">
        <v>2</v>
      </c>
      <c r="AP404" s="46"/>
      <c r="AQ404" s="43"/>
      <c r="AR404" s="44" t="s">
        <v>137</v>
      </c>
      <c r="AS404" s="45"/>
    </row>
    <row r="405" spans="1:45" ht="2.25" customHeight="1">
      <c r="A405" s="47"/>
      <c r="B405" s="48"/>
      <c r="C405" s="49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7"/>
      <c r="R405" s="48"/>
      <c r="S405" s="49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7"/>
      <c r="AH405" s="48"/>
      <c r="AI405" s="49"/>
      <c r="AJ405" s="48"/>
      <c r="AK405" s="48"/>
      <c r="AL405" s="48"/>
      <c r="AM405" s="48"/>
      <c r="AN405" s="48"/>
      <c r="AO405" s="48"/>
      <c r="AP405" s="48"/>
      <c r="AQ405" s="47"/>
      <c r="AR405" s="48"/>
      <c r="AS405" s="49"/>
    </row>
    <row r="406" spans="1:45" ht="2.25" customHeight="1">
      <c r="A406" s="43"/>
      <c r="B406" s="50"/>
      <c r="C406" s="51"/>
      <c r="D406" s="52"/>
      <c r="E406" s="52"/>
      <c r="F406" s="52"/>
      <c r="G406" s="52"/>
      <c r="Q406" s="43"/>
      <c r="R406" s="46"/>
      <c r="S406" s="45"/>
      <c r="AG406" s="43"/>
      <c r="AH406" s="46"/>
      <c r="AI406" s="45"/>
      <c r="AQ406" s="43"/>
      <c r="AR406" s="50"/>
      <c r="AS406" s="45"/>
    </row>
    <row r="407" spans="1:45" ht="14.25">
      <c r="A407" s="43"/>
      <c r="B407" s="44">
        <v>1</v>
      </c>
      <c r="C407" s="45"/>
      <c r="E407" s="53">
        <v>7</v>
      </c>
      <c r="G407" s="53">
        <v>7</v>
      </c>
      <c r="I407" s="53">
        <v>6</v>
      </c>
      <c r="K407" s="53">
        <v>10</v>
      </c>
      <c r="M407" s="53">
        <v>9</v>
      </c>
      <c r="O407" s="53">
        <v>8</v>
      </c>
      <c r="Q407" s="43"/>
      <c r="R407" s="44">
        <f>SUM(E407:O407)</f>
        <v>47</v>
      </c>
      <c r="S407" s="45"/>
      <c r="U407" s="53">
        <v>9</v>
      </c>
      <c r="W407" s="53">
        <v>8</v>
      </c>
      <c r="Y407" s="53">
        <v>7</v>
      </c>
      <c r="AA407" s="53">
        <v>9</v>
      </c>
      <c r="AC407" s="53">
        <v>8</v>
      </c>
      <c r="AE407" s="53">
        <v>7</v>
      </c>
      <c r="AG407" s="43"/>
      <c r="AH407" s="44">
        <f>SUM(U407:AE407)</f>
        <v>48</v>
      </c>
      <c r="AI407" s="45"/>
      <c r="AK407" s="53">
        <f>R407+AH407</f>
        <v>95</v>
      </c>
      <c r="AM407" s="53">
        <f>12-COUNTIF(E407:O407,"M")-COUNTIF(U407:AE407,"M")</f>
        <v>12</v>
      </c>
      <c r="AO407" s="53">
        <f>COUNTIF(E407:O407,"10")+COUNTIF(U407:AE407,"10")</f>
        <v>1</v>
      </c>
      <c r="AQ407" s="43"/>
      <c r="AR407" s="44">
        <f>AK407</f>
        <v>95</v>
      </c>
      <c r="AS407" s="45"/>
    </row>
    <row r="408" spans="1:45" ht="2.25" customHeight="1">
      <c r="A408" s="43"/>
      <c r="B408" s="50"/>
      <c r="C408" s="45"/>
      <c r="E408" s="52"/>
      <c r="G408" s="52"/>
      <c r="K408" s="52"/>
      <c r="M408" s="52"/>
      <c r="O408" s="52"/>
      <c r="Q408" s="43"/>
      <c r="R408" s="50"/>
      <c r="S408" s="45"/>
      <c r="U408" s="52"/>
      <c r="W408" s="52"/>
      <c r="AA408" s="52"/>
      <c r="AC408" s="52"/>
      <c r="AE408" s="52"/>
      <c r="AG408" s="43"/>
      <c r="AH408" s="50"/>
      <c r="AI408" s="45"/>
      <c r="AK408" s="52"/>
      <c r="AM408" s="52"/>
      <c r="AO408" s="52"/>
      <c r="AQ408" s="43"/>
      <c r="AR408" s="50"/>
      <c r="AS408" s="45"/>
    </row>
    <row r="409" spans="1:45" ht="14.25">
      <c r="A409" s="43"/>
      <c r="B409" s="44">
        <v>2</v>
      </c>
      <c r="C409" s="45"/>
      <c r="E409" s="53">
        <v>9</v>
      </c>
      <c r="G409" s="53">
        <v>8</v>
      </c>
      <c r="I409" s="53">
        <v>8</v>
      </c>
      <c r="K409" s="53">
        <v>10</v>
      </c>
      <c r="M409" s="53">
        <v>9</v>
      </c>
      <c r="O409" s="53">
        <v>7</v>
      </c>
      <c r="Q409" s="43"/>
      <c r="R409" s="44">
        <f>SUM(E409:O409)</f>
        <v>51</v>
      </c>
      <c r="S409" s="45"/>
      <c r="U409" s="53">
        <v>9</v>
      </c>
      <c r="W409" s="53">
        <v>8</v>
      </c>
      <c r="Y409" s="53">
        <v>7</v>
      </c>
      <c r="AA409" s="53">
        <v>10</v>
      </c>
      <c r="AC409" s="53">
        <v>8</v>
      </c>
      <c r="AE409" s="53">
        <v>7</v>
      </c>
      <c r="AG409" s="43"/>
      <c r="AH409" s="44">
        <f>SUM(U409:AE409)</f>
        <v>49</v>
      </c>
      <c r="AI409" s="45"/>
      <c r="AK409" s="53">
        <f>R409+AH409</f>
        <v>100</v>
      </c>
      <c r="AM409" s="53">
        <f>12-COUNTIF(E409:O409,"M")-COUNTIF(U409:AE409,"M")</f>
        <v>12</v>
      </c>
      <c r="AO409" s="53">
        <f>COUNTIF(E409:O409,"10")+COUNTIF(U409:AE409,"10")</f>
        <v>2</v>
      </c>
      <c r="AQ409" s="43"/>
      <c r="AR409" s="44">
        <f>AR407+AK409</f>
        <v>195</v>
      </c>
      <c r="AS409" s="45"/>
    </row>
    <row r="410" spans="1:45" ht="2.25" customHeight="1">
      <c r="A410" s="43"/>
      <c r="B410" s="46"/>
      <c r="C410" s="45"/>
      <c r="Q410" s="43"/>
      <c r="R410" s="46"/>
      <c r="S410" s="45"/>
      <c r="AG410" s="43"/>
      <c r="AH410" s="46"/>
      <c r="AI410" s="45"/>
      <c r="AQ410" s="43"/>
      <c r="AR410" s="46"/>
      <c r="AS410" s="45"/>
    </row>
    <row r="411" spans="1:45" ht="14.25">
      <c r="A411" s="43"/>
      <c r="B411" s="44">
        <v>3</v>
      </c>
      <c r="C411" s="45"/>
      <c r="E411" s="53">
        <v>8</v>
      </c>
      <c r="G411" s="53">
        <v>7</v>
      </c>
      <c r="I411" s="53">
        <v>6</v>
      </c>
      <c r="K411" s="53">
        <v>9</v>
      </c>
      <c r="M411" s="53">
        <v>8</v>
      </c>
      <c r="O411" s="53">
        <v>7</v>
      </c>
      <c r="Q411" s="43"/>
      <c r="R411" s="44">
        <f>SUM(E411:O411)</f>
        <v>45</v>
      </c>
      <c r="S411" s="45"/>
      <c r="U411" s="53">
        <v>10</v>
      </c>
      <c r="W411" s="53">
        <v>8</v>
      </c>
      <c r="Y411" s="53">
        <v>8</v>
      </c>
      <c r="AA411" s="53">
        <v>10</v>
      </c>
      <c r="AC411" s="53">
        <v>9</v>
      </c>
      <c r="AE411" s="53">
        <v>7</v>
      </c>
      <c r="AG411" s="43"/>
      <c r="AH411" s="44">
        <f>SUM(U411:AE411)</f>
        <v>52</v>
      </c>
      <c r="AI411" s="45"/>
      <c r="AK411" s="53">
        <f>R411+AH411</f>
        <v>97</v>
      </c>
      <c r="AM411" s="53">
        <f>12-COUNTIF(E411:O411,"M")-COUNTIF(U411:AE411,"M")</f>
        <v>12</v>
      </c>
      <c r="AO411" s="53">
        <f>COUNTIF(E411:O411,"10")+COUNTIF(U411:AE411,"10")</f>
        <v>2</v>
      </c>
      <c r="AQ411" s="43"/>
      <c r="AR411" s="44">
        <f>AR409+AK411</f>
        <v>292</v>
      </c>
      <c r="AS411" s="45"/>
    </row>
    <row r="412" spans="1:45" ht="2.25" customHeight="1">
      <c r="A412" s="43"/>
      <c r="B412" s="54"/>
      <c r="C412" s="45"/>
      <c r="E412" s="55"/>
      <c r="G412" s="55"/>
      <c r="K412" s="55"/>
      <c r="M412" s="55"/>
      <c r="O412" s="55"/>
      <c r="Q412" s="43"/>
      <c r="R412" s="54"/>
      <c r="S412" s="45"/>
      <c r="U412" s="55"/>
      <c r="W412" s="55"/>
      <c r="AA412" s="55"/>
      <c r="AC412" s="55"/>
      <c r="AE412" s="55"/>
      <c r="AG412" s="43"/>
      <c r="AH412" s="54"/>
      <c r="AI412" s="45"/>
      <c r="AK412" s="55"/>
      <c r="AM412" s="55"/>
      <c r="AO412" s="55"/>
      <c r="AQ412" s="43"/>
      <c r="AR412" s="54"/>
      <c r="AS412" s="45"/>
    </row>
    <row r="413" spans="1:45" ht="14.25">
      <c r="A413" s="43"/>
      <c r="B413" s="44">
        <v>4</v>
      </c>
      <c r="C413" s="45"/>
      <c r="E413" s="53">
        <v>10</v>
      </c>
      <c r="G413" s="53">
        <v>9</v>
      </c>
      <c r="I413" s="53">
        <v>8</v>
      </c>
      <c r="K413" s="53">
        <v>8</v>
      </c>
      <c r="M413" s="53">
        <v>8</v>
      </c>
      <c r="O413" s="53">
        <v>7</v>
      </c>
      <c r="Q413" s="43"/>
      <c r="R413" s="44">
        <f>SUM(E413:O413)</f>
        <v>50</v>
      </c>
      <c r="S413" s="45"/>
      <c r="U413" s="53">
        <v>9</v>
      </c>
      <c r="W413" s="53">
        <v>8</v>
      </c>
      <c r="Y413" s="53">
        <v>7</v>
      </c>
      <c r="AA413" s="53">
        <v>10</v>
      </c>
      <c r="AC413" s="53">
        <v>10</v>
      </c>
      <c r="AE413" s="53">
        <v>9</v>
      </c>
      <c r="AG413" s="43"/>
      <c r="AH413" s="44">
        <f>SUM(U413:AE413)</f>
        <v>53</v>
      </c>
      <c r="AI413" s="45"/>
      <c r="AK413" s="53">
        <f>R413+AH413</f>
        <v>103</v>
      </c>
      <c r="AM413" s="53">
        <f>12-COUNTIF(E413:O413,"M")-COUNTIF(U413:AE413,"M")</f>
        <v>12</v>
      </c>
      <c r="AO413" s="53">
        <f>COUNTIF(E413:O413,"10")+COUNTIF(U413:AE413,"10")</f>
        <v>3</v>
      </c>
      <c r="AQ413" s="43"/>
      <c r="AR413" s="44">
        <f>AR411+AK413</f>
        <v>395</v>
      </c>
      <c r="AS413" s="45"/>
    </row>
    <row r="414" spans="1:45" ht="2.25" customHeight="1">
      <c r="A414" s="43"/>
      <c r="B414" s="54"/>
      <c r="C414" s="45"/>
      <c r="E414" s="55"/>
      <c r="G414" s="55"/>
      <c r="K414" s="55"/>
      <c r="M414" s="55"/>
      <c r="O414" s="55"/>
      <c r="Q414" s="43"/>
      <c r="R414" s="54"/>
      <c r="S414" s="45"/>
      <c r="U414" s="55"/>
      <c r="W414" s="55"/>
      <c r="AA414" s="55"/>
      <c r="AC414" s="55"/>
      <c r="AE414" s="55"/>
      <c r="AG414" s="43"/>
      <c r="AH414" s="54"/>
      <c r="AI414" s="45"/>
      <c r="AK414" s="55"/>
      <c r="AM414" s="55"/>
      <c r="AO414" s="55"/>
      <c r="AQ414" s="43"/>
      <c r="AR414" s="54"/>
      <c r="AS414" s="45"/>
    </row>
    <row r="415" spans="1:45" ht="14.25">
      <c r="A415" s="43"/>
      <c r="B415" s="44">
        <v>5</v>
      </c>
      <c r="C415" s="45"/>
      <c r="E415" s="53">
        <v>8</v>
      </c>
      <c r="G415" s="53">
        <v>8</v>
      </c>
      <c r="I415" s="53">
        <v>7</v>
      </c>
      <c r="K415" s="53">
        <v>7</v>
      </c>
      <c r="M415" s="53">
        <v>7</v>
      </c>
      <c r="O415" s="53">
        <v>6</v>
      </c>
      <c r="Q415" s="43"/>
      <c r="R415" s="44">
        <f>SUM(E415:O415)</f>
        <v>43</v>
      </c>
      <c r="S415" s="45"/>
      <c r="U415" s="53">
        <v>10</v>
      </c>
      <c r="W415" s="53">
        <v>7</v>
      </c>
      <c r="Y415" s="53">
        <v>5</v>
      </c>
      <c r="AA415" s="53">
        <v>9</v>
      </c>
      <c r="AC415" s="53">
        <v>6</v>
      </c>
      <c r="AE415" s="53">
        <v>6</v>
      </c>
      <c r="AG415" s="43"/>
      <c r="AH415" s="44">
        <f>SUM(U415:AE415)</f>
        <v>43</v>
      </c>
      <c r="AI415" s="45"/>
      <c r="AK415" s="53">
        <f>R415+AH415</f>
        <v>86</v>
      </c>
      <c r="AM415" s="53">
        <f>12-COUNTIF(E415:O415,"M")-COUNTIF(U415:AE415,"M")</f>
        <v>12</v>
      </c>
      <c r="AO415" s="53">
        <f>COUNTIF(E415:O415,"10")+COUNTIF(U415:AE415,"10")</f>
        <v>1</v>
      </c>
      <c r="AQ415" s="43"/>
      <c r="AR415" s="44">
        <f>AR413+AK415</f>
        <v>481</v>
      </c>
      <c r="AS415" s="45"/>
    </row>
    <row r="416" spans="1:45" ht="2.25" customHeight="1">
      <c r="A416" s="47"/>
      <c r="B416" s="56"/>
      <c r="C416" s="49"/>
      <c r="D416" s="38"/>
      <c r="E416" s="57"/>
      <c r="F416" s="38"/>
      <c r="G416" s="57"/>
      <c r="H416" s="38"/>
      <c r="I416" s="38"/>
      <c r="J416" s="38"/>
      <c r="K416" s="57"/>
      <c r="L416" s="38"/>
      <c r="M416" s="57"/>
      <c r="N416" s="38"/>
      <c r="O416" s="57"/>
      <c r="P416" s="38"/>
      <c r="Q416" s="47"/>
      <c r="R416" s="56"/>
      <c r="S416" s="49"/>
      <c r="T416" s="38"/>
      <c r="U416" s="57"/>
      <c r="V416" s="38"/>
      <c r="W416" s="57"/>
      <c r="X416" s="38"/>
      <c r="Y416" s="38"/>
      <c r="Z416" s="38"/>
      <c r="AA416" s="57"/>
      <c r="AB416" s="38"/>
      <c r="AC416" s="57"/>
      <c r="AD416" s="38"/>
      <c r="AE416" s="57"/>
      <c r="AF416" s="38"/>
      <c r="AG416" s="47"/>
      <c r="AH416" s="56"/>
      <c r="AI416" s="49"/>
      <c r="AJ416" s="38"/>
      <c r="AK416" s="57"/>
      <c r="AL416" s="38"/>
      <c r="AM416" s="57"/>
      <c r="AN416" s="38"/>
      <c r="AO416" s="57"/>
      <c r="AP416" s="38"/>
      <c r="AQ416" s="47"/>
      <c r="AR416" s="56"/>
      <c r="AS416" s="49"/>
    </row>
    <row r="417" spans="2:45" ht="2.25" customHeight="1">
      <c r="B417" s="55"/>
      <c r="E417" s="55"/>
      <c r="G417" s="55"/>
      <c r="K417" s="55"/>
      <c r="M417" s="55"/>
      <c r="O417" s="55"/>
      <c r="R417" s="55"/>
      <c r="U417" s="55"/>
      <c r="W417" s="55"/>
      <c r="AA417" s="55"/>
      <c r="AC417" s="55"/>
      <c r="AE417" s="55"/>
      <c r="AH417" s="55"/>
      <c r="AJ417" s="40"/>
      <c r="AK417" s="58"/>
      <c r="AL417" s="41"/>
      <c r="AM417" s="58"/>
      <c r="AN417" s="41"/>
      <c r="AO417" s="58"/>
      <c r="AP417" s="41"/>
      <c r="AQ417" s="40"/>
      <c r="AR417" s="58"/>
      <c r="AS417" s="42"/>
    </row>
    <row r="418" spans="2:45" ht="14.25">
      <c r="B418" s="60" t="s">
        <v>53</v>
      </c>
      <c r="E418" s="62"/>
      <c r="F418" s="63"/>
      <c r="G418" s="63"/>
      <c r="H418" s="63"/>
      <c r="I418" s="63"/>
      <c r="J418" s="63"/>
      <c r="K418" s="63"/>
      <c r="L418" s="63"/>
      <c r="M418" s="63"/>
      <c r="N418" s="63"/>
      <c r="O418" s="64"/>
      <c r="Q418" s="68" t="s">
        <v>143</v>
      </c>
      <c r="R418" s="69"/>
      <c r="S418" s="70"/>
      <c r="U418" s="62"/>
      <c r="V418" s="63"/>
      <c r="W418" s="63"/>
      <c r="X418" s="63"/>
      <c r="Y418" s="63"/>
      <c r="Z418" s="63"/>
      <c r="AA418" s="63"/>
      <c r="AB418" s="63"/>
      <c r="AC418" s="63"/>
      <c r="AD418" s="63"/>
      <c r="AE418" s="64"/>
      <c r="AJ418" s="43"/>
      <c r="AK418" s="44">
        <f>SUM(AK407:AK415)</f>
        <v>481</v>
      </c>
      <c r="AL418" s="46"/>
      <c r="AM418" s="44">
        <f>SUM(AM407:AM415)</f>
        <v>60</v>
      </c>
      <c r="AN418" s="46"/>
      <c r="AO418" s="44">
        <f>SUM(AO407:AO415)</f>
        <v>9</v>
      </c>
      <c r="AP418" s="46"/>
      <c r="AQ418" s="43"/>
      <c r="AR418" s="44">
        <f>AK418</f>
        <v>481</v>
      </c>
      <c r="AS418" s="45"/>
    </row>
    <row r="419" spans="2:45" ht="2.25" customHeight="1">
      <c r="B419" s="61"/>
      <c r="E419" s="65"/>
      <c r="F419" s="66"/>
      <c r="G419" s="66"/>
      <c r="H419" s="66"/>
      <c r="I419" s="66"/>
      <c r="J419" s="66"/>
      <c r="K419" s="66"/>
      <c r="L419" s="66"/>
      <c r="M419" s="66"/>
      <c r="N419" s="66"/>
      <c r="O419" s="67"/>
      <c r="Q419" s="71"/>
      <c r="R419" s="72"/>
      <c r="S419" s="73"/>
      <c r="U419" s="65"/>
      <c r="V419" s="66"/>
      <c r="W419" s="66"/>
      <c r="X419" s="66"/>
      <c r="Y419" s="66"/>
      <c r="Z419" s="66"/>
      <c r="AA419" s="66"/>
      <c r="AB419" s="66"/>
      <c r="AC419" s="66"/>
      <c r="AD419" s="66"/>
      <c r="AE419" s="67"/>
      <c r="AJ419" s="47"/>
      <c r="AK419" s="48"/>
      <c r="AL419" s="48"/>
      <c r="AM419" s="48"/>
      <c r="AN419" s="48"/>
      <c r="AO419" s="48"/>
      <c r="AP419" s="48"/>
      <c r="AQ419" s="47"/>
      <c r="AR419" s="48"/>
      <c r="AS419" s="49"/>
    </row>
    <row r="421" spans="1:45" ht="2.25" customHeight="1">
      <c r="A421" s="32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4"/>
    </row>
    <row r="422" spans="1:45" ht="14.25">
      <c r="A422" s="35"/>
      <c r="B422" s="74" t="s">
        <v>98</v>
      </c>
      <c r="C422" s="75"/>
      <c r="D422" s="75"/>
      <c r="E422" s="75"/>
      <c r="F422" s="75"/>
      <c r="G422" s="76"/>
      <c r="I422" s="74" t="str">
        <f>INDEX(Scores!$G:$G,MATCH(AM422,Scores!$BH:$BH,0),1)&amp;" "&amp;INDEX(Scores!$I:$I,MATCH(AM422,Scores!$BH:$BH,0),1)</f>
        <v>Jon Gordon</v>
      </c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  <c r="AA422" s="75"/>
      <c r="AB422" s="75"/>
      <c r="AC422" s="76"/>
      <c r="AE422" s="74" t="s">
        <v>51</v>
      </c>
      <c r="AF422" s="75"/>
      <c r="AG422" s="75"/>
      <c r="AH422" s="75"/>
      <c r="AI422" s="75"/>
      <c r="AJ422" s="75"/>
      <c r="AK422" s="76"/>
      <c r="AM422" s="74" t="s">
        <v>84</v>
      </c>
      <c r="AN422" s="75"/>
      <c r="AO422" s="75"/>
      <c r="AP422" s="75"/>
      <c r="AQ422" s="75"/>
      <c r="AR422" s="76"/>
      <c r="AS422" s="36"/>
    </row>
    <row r="423" spans="1:45" ht="2.25" customHeight="1">
      <c r="A423" s="35"/>
      <c r="AS423" s="36"/>
    </row>
    <row r="424" spans="1:45" ht="14.25">
      <c r="A424" s="35"/>
      <c r="B424" s="74" t="s">
        <v>54</v>
      </c>
      <c r="C424" s="75"/>
      <c r="D424" s="75"/>
      <c r="E424" s="75"/>
      <c r="F424" s="75"/>
      <c r="G424" s="76"/>
      <c r="I424" s="74" t="s">
        <v>125</v>
      </c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  <c r="AA424" s="75"/>
      <c r="AB424" s="75"/>
      <c r="AC424" s="76"/>
      <c r="AE424" s="74" t="s">
        <v>138</v>
      </c>
      <c r="AF424" s="75"/>
      <c r="AG424" s="75"/>
      <c r="AH424" s="75"/>
      <c r="AI424" s="75"/>
      <c r="AJ424" s="75"/>
      <c r="AK424" s="76"/>
      <c r="AM424" s="74" t="s">
        <v>141</v>
      </c>
      <c r="AN424" s="75"/>
      <c r="AO424" s="75"/>
      <c r="AP424" s="75"/>
      <c r="AQ424" s="75"/>
      <c r="AR424" s="76"/>
      <c r="AS424" s="36"/>
    </row>
    <row r="425" spans="1:46" ht="2.25" customHeight="1">
      <c r="A425" s="37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9"/>
      <c r="AT425" s="30"/>
    </row>
    <row r="426" spans="1:45" ht="2.25" customHeight="1">
      <c r="A426" s="40"/>
      <c r="B426" s="41"/>
      <c r="C426" s="42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0"/>
      <c r="R426" s="41"/>
      <c r="S426" s="42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0"/>
      <c r="AH426" s="41"/>
      <c r="AI426" s="42"/>
      <c r="AJ426" s="41"/>
      <c r="AK426" s="41"/>
      <c r="AL426" s="41"/>
      <c r="AM426" s="41"/>
      <c r="AN426" s="41"/>
      <c r="AO426" s="41"/>
      <c r="AP426" s="41"/>
      <c r="AQ426" s="40"/>
      <c r="AR426" s="41"/>
      <c r="AS426" s="42"/>
    </row>
    <row r="427" spans="1:45" ht="14.25">
      <c r="A427" s="43"/>
      <c r="B427" s="44" t="s">
        <v>134</v>
      </c>
      <c r="C427" s="45"/>
      <c r="D427" s="46"/>
      <c r="E427" s="44">
        <v>1</v>
      </c>
      <c r="F427" s="46"/>
      <c r="G427" s="44">
        <v>2</v>
      </c>
      <c r="H427" s="46"/>
      <c r="I427" s="44">
        <v>3</v>
      </c>
      <c r="J427" s="46"/>
      <c r="K427" s="44">
        <v>4</v>
      </c>
      <c r="L427" s="46"/>
      <c r="M427" s="44">
        <v>5</v>
      </c>
      <c r="N427" s="46"/>
      <c r="O427" s="44">
        <v>6</v>
      </c>
      <c r="P427" s="46"/>
      <c r="Q427" s="43"/>
      <c r="R427" s="44" t="s">
        <v>135</v>
      </c>
      <c r="S427" s="45"/>
      <c r="T427" s="46"/>
      <c r="U427" s="44">
        <v>1</v>
      </c>
      <c r="V427" s="46"/>
      <c r="W427" s="44">
        <v>2</v>
      </c>
      <c r="X427" s="46"/>
      <c r="Y427" s="44">
        <v>3</v>
      </c>
      <c r="Z427" s="46"/>
      <c r="AA427" s="44">
        <v>4</v>
      </c>
      <c r="AB427" s="46"/>
      <c r="AC427" s="44">
        <v>5</v>
      </c>
      <c r="AD427" s="46"/>
      <c r="AE427" s="44">
        <v>6</v>
      </c>
      <c r="AF427" s="46"/>
      <c r="AG427" s="43"/>
      <c r="AH427" s="44" t="s">
        <v>135</v>
      </c>
      <c r="AI427" s="45"/>
      <c r="AJ427" s="46"/>
      <c r="AK427" s="44" t="s">
        <v>136</v>
      </c>
      <c r="AL427" s="46"/>
      <c r="AM427" s="44" t="s">
        <v>57</v>
      </c>
      <c r="AN427" s="46"/>
      <c r="AO427" s="44" t="s">
        <v>2</v>
      </c>
      <c r="AP427" s="46"/>
      <c r="AQ427" s="43"/>
      <c r="AR427" s="44" t="s">
        <v>137</v>
      </c>
      <c r="AS427" s="45"/>
    </row>
    <row r="428" spans="1:45" ht="2.25" customHeight="1">
      <c r="A428" s="47"/>
      <c r="B428" s="48"/>
      <c r="C428" s="49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7"/>
      <c r="R428" s="48"/>
      <c r="S428" s="49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7"/>
      <c r="AH428" s="48"/>
      <c r="AI428" s="49"/>
      <c r="AJ428" s="48"/>
      <c r="AK428" s="48"/>
      <c r="AL428" s="48"/>
      <c r="AM428" s="48"/>
      <c r="AN428" s="48"/>
      <c r="AO428" s="48"/>
      <c r="AP428" s="48"/>
      <c r="AQ428" s="47"/>
      <c r="AR428" s="48"/>
      <c r="AS428" s="49"/>
    </row>
    <row r="429" spans="1:45" ht="2.25" customHeight="1">
      <c r="A429" s="43"/>
      <c r="B429" s="50"/>
      <c r="C429" s="51"/>
      <c r="D429" s="52"/>
      <c r="E429" s="52"/>
      <c r="F429" s="52"/>
      <c r="G429" s="52"/>
      <c r="Q429" s="43"/>
      <c r="R429" s="46"/>
      <c r="S429" s="45"/>
      <c r="AG429" s="43"/>
      <c r="AH429" s="46"/>
      <c r="AI429" s="45"/>
      <c r="AQ429" s="43"/>
      <c r="AR429" s="50"/>
      <c r="AS429" s="45"/>
    </row>
    <row r="430" spans="1:45" ht="14.25">
      <c r="A430" s="43"/>
      <c r="B430" s="44">
        <v>1</v>
      </c>
      <c r="C430" s="45"/>
      <c r="E430" s="53">
        <v>10</v>
      </c>
      <c r="G430" s="53">
        <v>8</v>
      </c>
      <c r="I430" s="53">
        <v>8</v>
      </c>
      <c r="K430" s="53">
        <v>7</v>
      </c>
      <c r="M430" s="53">
        <v>6</v>
      </c>
      <c r="O430" s="53">
        <v>5</v>
      </c>
      <c r="Q430" s="43"/>
      <c r="R430" s="44">
        <f>SUM(E430:O430)</f>
        <v>44</v>
      </c>
      <c r="S430" s="45"/>
      <c r="U430" s="53">
        <v>8</v>
      </c>
      <c r="W430" s="53">
        <v>7</v>
      </c>
      <c r="Y430" s="53">
        <v>5</v>
      </c>
      <c r="AA430" s="53">
        <v>9</v>
      </c>
      <c r="AC430" s="53">
        <v>7</v>
      </c>
      <c r="AE430" s="53">
        <v>5</v>
      </c>
      <c r="AG430" s="43"/>
      <c r="AH430" s="44">
        <f>SUM(U430:AE430)</f>
        <v>41</v>
      </c>
      <c r="AI430" s="45"/>
      <c r="AK430" s="53">
        <f>R430+AH430</f>
        <v>85</v>
      </c>
      <c r="AM430" s="53">
        <f>12-COUNTIF(E430:O430,"M")-COUNTIF(U430:AE430,"M")</f>
        <v>12</v>
      </c>
      <c r="AO430" s="53">
        <f>COUNTIF(E430:O430,"10")+COUNTIF(U430:AE430,"10")</f>
        <v>1</v>
      </c>
      <c r="AQ430" s="43"/>
      <c r="AR430" s="44">
        <f>AK430</f>
        <v>85</v>
      </c>
      <c r="AS430" s="45"/>
    </row>
    <row r="431" spans="1:45" ht="2.25" customHeight="1">
      <c r="A431" s="43"/>
      <c r="B431" s="50"/>
      <c r="C431" s="45"/>
      <c r="E431" s="52"/>
      <c r="G431" s="52"/>
      <c r="K431" s="52"/>
      <c r="M431" s="52"/>
      <c r="O431" s="52"/>
      <c r="Q431" s="43"/>
      <c r="R431" s="50"/>
      <c r="S431" s="45"/>
      <c r="U431" s="52"/>
      <c r="W431" s="52"/>
      <c r="AA431" s="52"/>
      <c r="AC431" s="52"/>
      <c r="AE431" s="52"/>
      <c r="AG431" s="43"/>
      <c r="AH431" s="50"/>
      <c r="AI431" s="45"/>
      <c r="AK431" s="52"/>
      <c r="AM431" s="52"/>
      <c r="AO431" s="52"/>
      <c r="AQ431" s="43"/>
      <c r="AR431" s="50"/>
      <c r="AS431" s="45"/>
    </row>
    <row r="432" spans="1:45" ht="14.25">
      <c r="A432" s="43"/>
      <c r="B432" s="44">
        <v>2</v>
      </c>
      <c r="C432" s="45"/>
      <c r="E432" s="53">
        <v>9</v>
      </c>
      <c r="G432" s="53">
        <v>8</v>
      </c>
      <c r="I432" s="53">
        <v>7</v>
      </c>
      <c r="K432" s="53">
        <v>9</v>
      </c>
      <c r="M432" s="53">
        <v>6</v>
      </c>
      <c r="O432" s="53">
        <v>5</v>
      </c>
      <c r="Q432" s="43"/>
      <c r="R432" s="44">
        <f>SUM(E432:O432)</f>
        <v>44</v>
      </c>
      <c r="S432" s="45"/>
      <c r="U432" s="53">
        <v>9</v>
      </c>
      <c r="W432" s="53">
        <v>8</v>
      </c>
      <c r="Y432" s="53">
        <v>7</v>
      </c>
      <c r="AA432" s="53">
        <v>6</v>
      </c>
      <c r="AC432" s="53">
        <v>6</v>
      </c>
      <c r="AE432" s="53">
        <v>5</v>
      </c>
      <c r="AG432" s="43"/>
      <c r="AH432" s="44">
        <f>SUM(U432:AE432)</f>
        <v>41</v>
      </c>
      <c r="AI432" s="45"/>
      <c r="AK432" s="53">
        <f>R432+AH432</f>
        <v>85</v>
      </c>
      <c r="AM432" s="53">
        <f>12-COUNTIF(E432:O432,"M")-COUNTIF(U432:AE432,"M")</f>
        <v>12</v>
      </c>
      <c r="AO432" s="53">
        <f>COUNTIF(E432:O432,"10")+COUNTIF(U432:AE432,"10")</f>
        <v>0</v>
      </c>
      <c r="AQ432" s="43"/>
      <c r="AR432" s="44">
        <f>AR430+AK432</f>
        <v>170</v>
      </c>
      <c r="AS432" s="45"/>
    </row>
    <row r="433" spans="1:45" ht="2.25" customHeight="1">
      <c r="A433" s="43"/>
      <c r="B433" s="46"/>
      <c r="C433" s="45"/>
      <c r="Q433" s="43"/>
      <c r="R433" s="46"/>
      <c r="S433" s="45"/>
      <c r="AG433" s="43"/>
      <c r="AH433" s="46"/>
      <c r="AI433" s="45"/>
      <c r="AQ433" s="43"/>
      <c r="AR433" s="46"/>
      <c r="AS433" s="45"/>
    </row>
    <row r="434" spans="1:45" ht="14.25">
      <c r="A434" s="43"/>
      <c r="B434" s="44">
        <v>3</v>
      </c>
      <c r="C434" s="45"/>
      <c r="E434" s="53">
        <v>9</v>
      </c>
      <c r="G434" s="53">
        <v>8</v>
      </c>
      <c r="I434" s="53">
        <v>7</v>
      </c>
      <c r="K434" s="53">
        <v>6</v>
      </c>
      <c r="M434" s="53">
        <v>6</v>
      </c>
      <c r="O434" s="53">
        <v>4</v>
      </c>
      <c r="Q434" s="43"/>
      <c r="R434" s="44">
        <f>SUM(E434:O434)</f>
        <v>40</v>
      </c>
      <c r="S434" s="45"/>
      <c r="U434" s="53">
        <v>8</v>
      </c>
      <c r="W434" s="53">
        <v>7</v>
      </c>
      <c r="Y434" s="53">
        <v>6</v>
      </c>
      <c r="AA434" s="53">
        <v>9</v>
      </c>
      <c r="AC434" s="53">
        <v>8</v>
      </c>
      <c r="AE434" s="53">
        <v>5</v>
      </c>
      <c r="AG434" s="43"/>
      <c r="AH434" s="44">
        <f>SUM(U434:AE434)</f>
        <v>43</v>
      </c>
      <c r="AI434" s="45"/>
      <c r="AK434" s="53">
        <f>R434+AH434</f>
        <v>83</v>
      </c>
      <c r="AM434" s="53">
        <f>12-COUNTIF(E434:O434,"M")-COUNTIF(U434:AE434,"M")</f>
        <v>12</v>
      </c>
      <c r="AO434" s="53">
        <f>COUNTIF(E434:O434,"10")+COUNTIF(U434:AE434,"10")</f>
        <v>0</v>
      </c>
      <c r="AQ434" s="43"/>
      <c r="AR434" s="44">
        <f>AR432+AK434</f>
        <v>253</v>
      </c>
      <c r="AS434" s="45"/>
    </row>
    <row r="435" spans="1:45" ht="2.25" customHeight="1">
      <c r="A435" s="43"/>
      <c r="B435" s="54"/>
      <c r="C435" s="45"/>
      <c r="E435" s="55"/>
      <c r="G435" s="55"/>
      <c r="K435" s="55"/>
      <c r="M435" s="55"/>
      <c r="O435" s="55"/>
      <c r="Q435" s="43"/>
      <c r="R435" s="54"/>
      <c r="S435" s="45"/>
      <c r="U435" s="55"/>
      <c r="W435" s="55"/>
      <c r="AA435" s="55"/>
      <c r="AC435" s="55"/>
      <c r="AE435" s="55"/>
      <c r="AG435" s="43"/>
      <c r="AH435" s="54"/>
      <c r="AI435" s="45"/>
      <c r="AK435" s="55"/>
      <c r="AM435" s="55"/>
      <c r="AO435" s="55"/>
      <c r="AQ435" s="43"/>
      <c r="AR435" s="54"/>
      <c r="AS435" s="45"/>
    </row>
    <row r="436" spans="1:45" ht="14.25">
      <c r="A436" s="43"/>
      <c r="B436" s="44">
        <v>4</v>
      </c>
      <c r="C436" s="45"/>
      <c r="E436" s="53">
        <v>8</v>
      </c>
      <c r="G436" s="53">
        <v>7</v>
      </c>
      <c r="I436" s="53">
        <v>7</v>
      </c>
      <c r="K436" s="53">
        <v>8</v>
      </c>
      <c r="M436" s="53">
        <v>7</v>
      </c>
      <c r="O436" s="53">
        <v>3</v>
      </c>
      <c r="Q436" s="43"/>
      <c r="R436" s="44">
        <f>SUM(E436:O436)</f>
        <v>40</v>
      </c>
      <c r="S436" s="45"/>
      <c r="U436" s="53">
        <v>10</v>
      </c>
      <c r="W436" s="53">
        <v>7</v>
      </c>
      <c r="Y436" s="53">
        <v>7</v>
      </c>
      <c r="AA436" s="53">
        <v>7</v>
      </c>
      <c r="AC436" s="53">
        <v>7</v>
      </c>
      <c r="AE436" s="53">
        <v>7</v>
      </c>
      <c r="AG436" s="43"/>
      <c r="AH436" s="44">
        <f>SUM(U436:AE436)</f>
        <v>45</v>
      </c>
      <c r="AI436" s="45"/>
      <c r="AK436" s="53">
        <f>R436+AH436</f>
        <v>85</v>
      </c>
      <c r="AM436" s="53">
        <f>12-COUNTIF(E436:O436,"M")-COUNTIF(U436:AE436,"M")</f>
        <v>12</v>
      </c>
      <c r="AO436" s="53">
        <f>COUNTIF(E436:O436,"10")+COUNTIF(U436:AE436,"10")</f>
        <v>1</v>
      </c>
      <c r="AQ436" s="43"/>
      <c r="AR436" s="44">
        <f>AR434+AK436</f>
        <v>338</v>
      </c>
      <c r="AS436" s="45"/>
    </row>
    <row r="437" spans="1:45" ht="2.25" customHeight="1">
      <c r="A437" s="43"/>
      <c r="B437" s="54"/>
      <c r="C437" s="45"/>
      <c r="E437" s="55"/>
      <c r="G437" s="55"/>
      <c r="K437" s="55"/>
      <c r="M437" s="55"/>
      <c r="O437" s="55"/>
      <c r="Q437" s="43"/>
      <c r="R437" s="54"/>
      <c r="S437" s="45"/>
      <c r="U437" s="55"/>
      <c r="W437" s="55"/>
      <c r="AA437" s="55"/>
      <c r="AC437" s="55"/>
      <c r="AE437" s="55"/>
      <c r="AG437" s="43"/>
      <c r="AH437" s="54"/>
      <c r="AI437" s="45"/>
      <c r="AK437" s="55"/>
      <c r="AM437" s="55"/>
      <c r="AO437" s="55"/>
      <c r="AQ437" s="43"/>
      <c r="AR437" s="54"/>
      <c r="AS437" s="45"/>
    </row>
    <row r="438" spans="1:45" ht="14.25">
      <c r="A438" s="43"/>
      <c r="B438" s="44">
        <v>5</v>
      </c>
      <c r="C438" s="45"/>
      <c r="E438" s="53">
        <v>10</v>
      </c>
      <c r="G438" s="53">
        <v>8</v>
      </c>
      <c r="I438" s="53">
        <v>5</v>
      </c>
      <c r="K438" s="53">
        <v>8</v>
      </c>
      <c r="M438" s="53">
        <v>8</v>
      </c>
      <c r="O438" s="53">
        <v>6</v>
      </c>
      <c r="Q438" s="43"/>
      <c r="R438" s="44">
        <f>SUM(E438:O438)</f>
        <v>45</v>
      </c>
      <c r="S438" s="45"/>
      <c r="U438" s="53">
        <v>8</v>
      </c>
      <c r="W438" s="53">
        <v>8</v>
      </c>
      <c r="Y438" s="53">
        <v>6</v>
      </c>
      <c r="AA438" s="53">
        <v>10</v>
      </c>
      <c r="AC438" s="53">
        <v>9</v>
      </c>
      <c r="AE438" s="53">
        <v>8</v>
      </c>
      <c r="AG438" s="43"/>
      <c r="AH438" s="44">
        <f>SUM(U438:AE438)</f>
        <v>49</v>
      </c>
      <c r="AI438" s="45"/>
      <c r="AK438" s="53">
        <f>R438+AH438</f>
        <v>94</v>
      </c>
      <c r="AM438" s="53">
        <f>12-COUNTIF(E438:O438,"M")-COUNTIF(U438:AE438,"M")</f>
        <v>12</v>
      </c>
      <c r="AO438" s="53">
        <f>COUNTIF(E438:O438,"10")+COUNTIF(U438:AE438,"10")</f>
        <v>2</v>
      </c>
      <c r="AQ438" s="43"/>
      <c r="AR438" s="44">
        <f>AR436+AK438</f>
        <v>432</v>
      </c>
      <c r="AS438" s="45"/>
    </row>
    <row r="439" spans="1:45" ht="2.25" customHeight="1">
      <c r="A439" s="47"/>
      <c r="B439" s="56"/>
      <c r="C439" s="49"/>
      <c r="D439" s="38"/>
      <c r="E439" s="57"/>
      <c r="F439" s="38"/>
      <c r="G439" s="57"/>
      <c r="H439" s="38"/>
      <c r="I439" s="38"/>
      <c r="J439" s="38"/>
      <c r="K439" s="57"/>
      <c r="L439" s="38"/>
      <c r="M439" s="57"/>
      <c r="N439" s="38"/>
      <c r="O439" s="57"/>
      <c r="P439" s="38"/>
      <c r="Q439" s="47"/>
      <c r="R439" s="56"/>
      <c r="S439" s="49"/>
      <c r="T439" s="38"/>
      <c r="U439" s="57"/>
      <c r="V439" s="38"/>
      <c r="W439" s="57"/>
      <c r="X439" s="38"/>
      <c r="Y439" s="38"/>
      <c r="Z439" s="38"/>
      <c r="AA439" s="57"/>
      <c r="AB439" s="38"/>
      <c r="AC439" s="57"/>
      <c r="AD439" s="38"/>
      <c r="AE439" s="57"/>
      <c r="AF439" s="38"/>
      <c r="AG439" s="47"/>
      <c r="AH439" s="56"/>
      <c r="AI439" s="49"/>
      <c r="AJ439" s="38"/>
      <c r="AK439" s="57"/>
      <c r="AL439" s="38"/>
      <c r="AM439" s="57"/>
      <c r="AN439" s="38"/>
      <c r="AO439" s="57"/>
      <c r="AP439" s="38"/>
      <c r="AQ439" s="47"/>
      <c r="AR439" s="56"/>
      <c r="AS439" s="49"/>
    </row>
    <row r="440" spans="2:45" ht="2.25" customHeight="1">
      <c r="B440" s="55"/>
      <c r="E440" s="55"/>
      <c r="G440" s="55"/>
      <c r="K440" s="55"/>
      <c r="M440" s="55"/>
      <c r="O440" s="55"/>
      <c r="R440" s="55"/>
      <c r="U440" s="55"/>
      <c r="W440" s="55"/>
      <c r="AA440" s="55"/>
      <c r="AC440" s="55"/>
      <c r="AE440" s="55"/>
      <c r="AH440" s="55"/>
      <c r="AJ440" s="40"/>
      <c r="AK440" s="58"/>
      <c r="AL440" s="41"/>
      <c r="AM440" s="58"/>
      <c r="AN440" s="41"/>
      <c r="AO440" s="58"/>
      <c r="AP440" s="41"/>
      <c r="AQ440" s="40"/>
      <c r="AR440" s="58"/>
      <c r="AS440" s="42"/>
    </row>
    <row r="441" spans="2:45" ht="14.25">
      <c r="B441" s="60" t="s">
        <v>53</v>
      </c>
      <c r="E441" s="62"/>
      <c r="F441" s="63"/>
      <c r="G441" s="63"/>
      <c r="H441" s="63"/>
      <c r="I441" s="63"/>
      <c r="J441" s="63"/>
      <c r="K441" s="63"/>
      <c r="L441" s="63"/>
      <c r="M441" s="63"/>
      <c r="N441" s="63"/>
      <c r="O441" s="64"/>
      <c r="Q441" s="68" t="s">
        <v>143</v>
      </c>
      <c r="R441" s="69"/>
      <c r="S441" s="70"/>
      <c r="U441" s="62"/>
      <c r="V441" s="63"/>
      <c r="W441" s="63"/>
      <c r="X441" s="63"/>
      <c r="Y441" s="63"/>
      <c r="Z441" s="63"/>
      <c r="AA441" s="63"/>
      <c r="AB441" s="63"/>
      <c r="AC441" s="63"/>
      <c r="AD441" s="63"/>
      <c r="AE441" s="64"/>
      <c r="AJ441" s="43"/>
      <c r="AK441" s="44">
        <f>SUM(AK430:AK438)</f>
        <v>432</v>
      </c>
      <c r="AL441" s="46"/>
      <c r="AM441" s="44">
        <f>SUM(AM430:AM438)</f>
        <v>60</v>
      </c>
      <c r="AN441" s="46"/>
      <c r="AO441" s="44">
        <f>SUM(AO430:AO438)</f>
        <v>4</v>
      </c>
      <c r="AP441" s="46"/>
      <c r="AQ441" s="43"/>
      <c r="AR441" s="44">
        <f>AK441</f>
        <v>432</v>
      </c>
      <c r="AS441" s="45"/>
    </row>
    <row r="442" spans="2:45" ht="2.25" customHeight="1">
      <c r="B442" s="61"/>
      <c r="E442" s="65"/>
      <c r="F442" s="66"/>
      <c r="G442" s="66"/>
      <c r="H442" s="66"/>
      <c r="I442" s="66"/>
      <c r="J442" s="66"/>
      <c r="K442" s="66"/>
      <c r="L442" s="66"/>
      <c r="M442" s="66"/>
      <c r="N442" s="66"/>
      <c r="O442" s="67"/>
      <c r="Q442" s="71"/>
      <c r="R442" s="72"/>
      <c r="S442" s="73"/>
      <c r="U442" s="65"/>
      <c r="V442" s="66"/>
      <c r="W442" s="66"/>
      <c r="X442" s="66"/>
      <c r="Y442" s="66"/>
      <c r="Z442" s="66"/>
      <c r="AA442" s="66"/>
      <c r="AB442" s="66"/>
      <c r="AC442" s="66"/>
      <c r="AD442" s="66"/>
      <c r="AE442" s="67"/>
      <c r="AJ442" s="47"/>
      <c r="AK442" s="48"/>
      <c r="AL442" s="48"/>
      <c r="AM442" s="48"/>
      <c r="AN442" s="48"/>
      <c r="AO442" s="48"/>
      <c r="AP442" s="48"/>
      <c r="AQ442" s="47"/>
      <c r="AR442" s="48"/>
      <c r="AS442" s="49"/>
    </row>
    <row r="444" spans="1:45" ht="2.25" customHeight="1">
      <c r="A444" s="32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4"/>
    </row>
    <row r="445" spans="1:45" ht="14.25">
      <c r="A445" s="35"/>
      <c r="B445" s="74" t="s">
        <v>98</v>
      </c>
      <c r="C445" s="75"/>
      <c r="D445" s="75"/>
      <c r="E445" s="75"/>
      <c r="F445" s="75"/>
      <c r="G445" s="76"/>
      <c r="I445" s="74" t="str">
        <f>INDEX(Scores!$G:$G,MATCH(AM445,Scores!$BH:$BH,0),1)&amp;" "&amp;INDEX(Scores!$I:$I,MATCH(AM445,Scores!$BH:$BH,0),1)</f>
        <v>Andrew Fairgrieve</v>
      </c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  <c r="AA445" s="75"/>
      <c r="AB445" s="75"/>
      <c r="AC445" s="76"/>
      <c r="AE445" s="74" t="s">
        <v>51</v>
      </c>
      <c r="AF445" s="75"/>
      <c r="AG445" s="75"/>
      <c r="AH445" s="75"/>
      <c r="AI445" s="75"/>
      <c r="AJ445" s="75"/>
      <c r="AK445" s="76"/>
      <c r="AM445" s="74" t="s">
        <v>85</v>
      </c>
      <c r="AN445" s="75"/>
      <c r="AO445" s="75"/>
      <c r="AP445" s="75"/>
      <c r="AQ445" s="75"/>
      <c r="AR445" s="76"/>
      <c r="AS445" s="36"/>
    </row>
    <row r="446" spans="1:45" ht="2.25" customHeight="1">
      <c r="A446" s="35"/>
      <c r="AS446" s="36"/>
    </row>
    <row r="447" spans="1:45" ht="14.25">
      <c r="A447" s="35"/>
      <c r="B447" s="74" t="s">
        <v>54</v>
      </c>
      <c r="C447" s="75"/>
      <c r="D447" s="75"/>
      <c r="E447" s="75"/>
      <c r="F447" s="75"/>
      <c r="G447" s="76"/>
      <c r="I447" s="74" t="s">
        <v>126</v>
      </c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  <c r="AA447" s="75"/>
      <c r="AB447" s="75"/>
      <c r="AC447" s="76"/>
      <c r="AE447" s="74" t="s">
        <v>138</v>
      </c>
      <c r="AF447" s="75"/>
      <c r="AG447" s="75"/>
      <c r="AH447" s="75"/>
      <c r="AI447" s="75"/>
      <c r="AJ447" s="75"/>
      <c r="AK447" s="76"/>
      <c r="AM447" s="74" t="s">
        <v>140</v>
      </c>
      <c r="AN447" s="75"/>
      <c r="AO447" s="75"/>
      <c r="AP447" s="75"/>
      <c r="AQ447" s="75"/>
      <c r="AR447" s="76"/>
      <c r="AS447" s="36"/>
    </row>
    <row r="448" spans="1:46" ht="2.25" customHeight="1">
      <c r="A448" s="37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9"/>
      <c r="AT448" s="30"/>
    </row>
    <row r="449" spans="1:45" ht="2.25" customHeight="1">
      <c r="A449" s="40"/>
      <c r="B449" s="41"/>
      <c r="C449" s="42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0"/>
      <c r="R449" s="41"/>
      <c r="S449" s="42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  <c r="AG449" s="40"/>
      <c r="AH449" s="41"/>
      <c r="AI449" s="42"/>
      <c r="AJ449" s="41"/>
      <c r="AK449" s="41"/>
      <c r="AL449" s="41"/>
      <c r="AM449" s="41"/>
      <c r="AN449" s="41"/>
      <c r="AO449" s="41"/>
      <c r="AP449" s="41"/>
      <c r="AQ449" s="40"/>
      <c r="AR449" s="41"/>
      <c r="AS449" s="42"/>
    </row>
    <row r="450" spans="1:45" ht="14.25">
      <c r="A450" s="43"/>
      <c r="B450" s="44" t="s">
        <v>134</v>
      </c>
      <c r="C450" s="45"/>
      <c r="D450" s="46"/>
      <c r="E450" s="44">
        <v>1</v>
      </c>
      <c r="F450" s="46"/>
      <c r="G450" s="44">
        <v>2</v>
      </c>
      <c r="H450" s="46"/>
      <c r="I450" s="44">
        <v>3</v>
      </c>
      <c r="J450" s="46"/>
      <c r="K450" s="44">
        <v>4</v>
      </c>
      <c r="L450" s="46"/>
      <c r="M450" s="44">
        <v>5</v>
      </c>
      <c r="N450" s="46"/>
      <c r="O450" s="44">
        <v>6</v>
      </c>
      <c r="P450" s="46"/>
      <c r="Q450" s="43"/>
      <c r="R450" s="44" t="s">
        <v>135</v>
      </c>
      <c r="S450" s="45"/>
      <c r="T450" s="46"/>
      <c r="U450" s="44">
        <v>1</v>
      </c>
      <c r="V450" s="46"/>
      <c r="W450" s="44">
        <v>2</v>
      </c>
      <c r="X450" s="46"/>
      <c r="Y450" s="44">
        <v>3</v>
      </c>
      <c r="Z450" s="46"/>
      <c r="AA450" s="44">
        <v>4</v>
      </c>
      <c r="AB450" s="46"/>
      <c r="AC450" s="44">
        <v>5</v>
      </c>
      <c r="AD450" s="46"/>
      <c r="AE450" s="44">
        <v>6</v>
      </c>
      <c r="AF450" s="46"/>
      <c r="AG450" s="43"/>
      <c r="AH450" s="44" t="s">
        <v>135</v>
      </c>
      <c r="AI450" s="45"/>
      <c r="AJ450" s="46"/>
      <c r="AK450" s="44" t="s">
        <v>136</v>
      </c>
      <c r="AL450" s="46"/>
      <c r="AM450" s="44" t="s">
        <v>57</v>
      </c>
      <c r="AN450" s="46"/>
      <c r="AO450" s="44" t="s">
        <v>2</v>
      </c>
      <c r="AP450" s="46"/>
      <c r="AQ450" s="43"/>
      <c r="AR450" s="44" t="s">
        <v>137</v>
      </c>
      <c r="AS450" s="45"/>
    </row>
    <row r="451" spans="1:45" ht="2.25" customHeight="1">
      <c r="A451" s="47"/>
      <c r="B451" s="48"/>
      <c r="C451" s="49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7"/>
      <c r="R451" s="48"/>
      <c r="S451" s="49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7"/>
      <c r="AH451" s="48"/>
      <c r="AI451" s="49"/>
      <c r="AJ451" s="48"/>
      <c r="AK451" s="48"/>
      <c r="AL451" s="48"/>
      <c r="AM451" s="48"/>
      <c r="AN451" s="48"/>
      <c r="AO451" s="48"/>
      <c r="AP451" s="48"/>
      <c r="AQ451" s="47"/>
      <c r="AR451" s="48"/>
      <c r="AS451" s="49"/>
    </row>
    <row r="452" spans="1:45" ht="2.25" customHeight="1">
      <c r="A452" s="43"/>
      <c r="B452" s="50"/>
      <c r="C452" s="51"/>
      <c r="D452" s="52"/>
      <c r="E452" s="52"/>
      <c r="F452" s="52"/>
      <c r="G452" s="52"/>
      <c r="Q452" s="43"/>
      <c r="R452" s="46"/>
      <c r="S452" s="45"/>
      <c r="AG452" s="43"/>
      <c r="AH452" s="46"/>
      <c r="AI452" s="45"/>
      <c r="AQ452" s="43"/>
      <c r="AR452" s="50"/>
      <c r="AS452" s="45"/>
    </row>
    <row r="453" spans="1:45" ht="14.25">
      <c r="A453" s="43"/>
      <c r="B453" s="44">
        <v>1</v>
      </c>
      <c r="C453" s="45"/>
      <c r="E453" s="53">
        <v>8</v>
      </c>
      <c r="G453" s="53">
        <v>8</v>
      </c>
      <c r="I453" s="53" t="s">
        <v>145</v>
      </c>
      <c r="K453" s="53">
        <v>10</v>
      </c>
      <c r="M453" s="53">
        <v>9</v>
      </c>
      <c r="O453" s="53">
        <v>5</v>
      </c>
      <c r="Q453" s="43"/>
      <c r="R453" s="44">
        <f>SUM(E453:O453)</f>
        <v>40</v>
      </c>
      <c r="S453" s="45"/>
      <c r="U453" s="53">
        <v>4</v>
      </c>
      <c r="W453" s="53">
        <v>3</v>
      </c>
      <c r="Y453" s="53">
        <v>2</v>
      </c>
      <c r="AA453" s="53">
        <v>8</v>
      </c>
      <c r="AC453" s="53">
        <v>6</v>
      </c>
      <c r="AE453" s="53">
        <v>5</v>
      </c>
      <c r="AG453" s="43"/>
      <c r="AH453" s="44">
        <f>SUM(U453:AE453)</f>
        <v>28</v>
      </c>
      <c r="AI453" s="45"/>
      <c r="AK453" s="53">
        <f>R453+AH453</f>
        <v>68</v>
      </c>
      <c r="AM453" s="53">
        <f>12-COUNTIF(E453:O453,"M")-COUNTIF(U453:AE453,"M")</f>
        <v>11</v>
      </c>
      <c r="AO453" s="53">
        <f>COUNTIF(E453:O453,"10")+COUNTIF(U453:AE453,"10")</f>
        <v>1</v>
      </c>
      <c r="AQ453" s="43"/>
      <c r="AR453" s="44">
        <f>AK453</f>
        <v>68</v>
      </c>
      <c r="AS453" s="45"/>
    </row>
    <row r="454" spans="1:45" ht="2.25" customHeight="1">
      <c r="A454" s="43"/>
      <c r="B454" s="50"/>
      <c r="C454" s="45"/>
      <c r="E454" s="52"/>
      <c r="G454" s="52"/>
      <c r="K454" s="52"/>
      <c r="M454" s="52"/>
      <c r="O454" s="52"/>
      <c r="Q454" s="43"/>
      <c r="R454" s="50"/>
      <c r="S454" s="45"/>
      <c r="U454" s="52"/>
      <c r="W454" s="52"/>
      <c r="AA454" s="52"/>
      <c r="AC454" s="52"/>
      <c r="AE454" s="52"/>
      <c r="AG454" s="43"/>
      <c r="AH454" s="50"/>
      <c r="AI454" s="45"/>
      <c r="AK454" s="52"/>
      <c r="AM454" s="52"/>
      <c r="AO454" s="52"/>
      <c r="AQ454" s="43"/>
      <c r="AR454" s="50"/>
      <c r="AS454" s="45"/>
    </row>
    <row r="455" spans="1:45" ht="14.25">
      <c r="A455" s="43"/>
      <c r="B455" s="44">
        <v>2</v>
      </c>
      <c r="C455" s="45"/>
      <c r="E455" s="53">
        <v>8</v>
      </c>
      <c r="G455" s="53">
        <v>8</v>
      </c>
      <c r="I455" s="53">
        <v>3</v>
      </c>
      <c r="K455" s="53">
        <v>10</v>
      </c>
      <c r="M455" s="53">
        <v>8</v>
      </c>
      <c r="O455" s="53">
        <v>7</v>
      </c>
      <c r="Q455" s="43"/>
      <c r="R455" s="44">
        <f>SUM(E455:O455)</f>
        <v>44</v>
      </c>
      <c r="S455" s="45"/>
      <c r="U455" s="53">
        <v>8</v>
      </c>
      <c r="W455" s="53">
        <v>7</v>
      </c>
      <c r="Y455" s="53">
        <v>6</v>
      </c>
      <c r="AA455" s="53">
        <v>10</v>
      </c>
      <c r="AC455" s="53">
        <v>5</v>
      </c>
      <c r="AE455" s="53">
        <v>2</v>
      </c>
      <c r="AG455" s="43"/>
      <c r="AH455" s="44">
        <f>SUM(U455:AE455)</f>
        <v>38</v>
      </c>
      <c r="AI455" s="45"/>
      <c r="AK455" s="53">
        <f>R455+AH455</f>
        <v>82</v>
      </c>
      <c r="AM455" s="53">
        <f>12-COUNTIF(E455:O455,"M")-COUNTIF(U455:AE455,"M")</f>
        <v>12</v>
      </c>
      <c r="AO455" s="53">
        <f>COUNTIF(E455:O455,"10")+COUNTIF(U455:AE455,"10")</f>
        <v>2</v>
      </c>
      <c r="AQ455" s="43"/>
      <c r="AR455" s="44">
        <f>AR453+AK455</f>
        <v>150</v>
      </c>
      <c r="AS455" s="45"/>
    </row>
    <row r="456" spans="1:45" ht="2.25" customHeight="1">
      <c r="A456" s="43"/>
      <c r="B456" s="46"/>
      <c r="C456" s="45"/>
      <c r="Q456" s="43"/>
      <c r="R456" s="46"/>
      <c r="S456" s="45"/>
      <c r="AG456" s="43"/>
      <c r="AH456" s="46"/>
      <c r="AI456" s="45"/>
      <c r="AQ456" s="43"/>
      <c r="AR456" s="46"/>
      <c r="AS456" s="45"/>
    </row>
    <row r="457" spans="1:45" ht="14.25">
      <c r="A457" s="43"/>
      <c r="B457" s="44">
        <v>3</v>
      </c>
      <c r="C457" s="45"/>
      <c r="E457" s="53">
        <v>7</v>
      </c>
      <c r="G457" s="53" t="s">
        <v>145</v>
      </c>
      <c r="I457" s="53" t="s">
        <v>145</v>
      </c>
      <c r="K457" s="53">
        <v>4</v>
      </c>
      <c r="M457" s="53">
        <v>1</v>
      </c>
      <c r="O457" s="53" t="s">
        <v>145</v>
      </c>
      <c r="Q457" s="43"/>
      <c r="R457" s="44">
        <f>SUM(E457:O457)</f>
        <v>12</v>
      </c>
      <c r="S457" s="45"/>
      <c r="U457" s="53">
        <v>7</v>
      </c>
      <c r="W457" s="53">
        <v>6</v>
      </c>
      <c r="Y457" s="53">
        <v>5</v>
      </c>
      <c r="AA457" s="53">
        <v>9</v>
      </c>
      <c r="AC457" s="53">
        <v>5</v>
      </c>
      <c r="AE457" s="53">
        <v>4</v>
      </c>
      <c r="AG457" s="43"/>
      <c r="AH457" s="44">
        <f>SUM(U457:AE457)</f>
        <v>36</v>
      </c>
      <c r="AI457" s="45"/>
      <c r="AK457" s="53">
        <f>R457+AH457</f>
        <v>48</v>
      </c>
      <c r="AM457" s="53">
        <f>12-COUNTIF(E457:O457,"M")-COUNTIF(U457:AE457,"M")</f>
        <v>9</v>
      </c>
      <c r="AO457" s="53">
        <f>COUNTIF(E457:O457,"10")+COUNTIF(U457:AE457,"10")</f>
        <v>0</v>
      </c>
      <c r="AQ457" s="43"/>
      <c r="AR457" s="44">
        <f>AR455+AK457</f>
        <v>198</v>
      </c>
      <c r="AS457" s="45"/>
    </row>
    <row r="458" spans="1:45" ht="2.25" customHeight="1">
      <c r="A458" s="43"/>
      <c r="B458" s="54"/>
      <c r="C458" s="45"/>
      <c r="E458" s="55"/>
      <c r="G458" s="55"/>
      <c r="K458" s="55"/>
      <c r="M458" s="55"/>
      <c r="O458" s="55"/>
      <c r="Q458" s="43"/>
      <c r="R458" s="54"/>
      <c r="S458" s="45"/>
      <c r="U458" s="55"/>
      <c r="W458" s="55"/>
      <c r="AA458" s="55"/>
      <c r="AC458" s="55"/>
      <c r="AE458" s="55"/>
      <c r="AG458" s="43"/>
      <c r="AH458" s="54"/>
      <c r="AI458" s="45"/>
      <c r="AK458" s="55"/>
      <c r="AM458" s="55"/>
      <c r="AO458" s="55"/>
      <c r="AQ458" s="43"/>
      <c r="AR458" s="54"/>
      <c r="AS458" s="45"/>
    </row>
    <row r="459" spans="1:45" ht="14.25">
      <c r="A459" s="43"/>
      <c r="B459" s="44">
        <v>4</v>
      </c>
      <c r="C459" s="45"/>
      <c r="E459" s="53">
        <v>9</v>
      </c>
      <c r="G459" s="53">
        <v>8</v>
      </c>
      <c r="I459" s="53">
        <v>7</v>
      </c>
      <c r="K459" s="53">
        <v>8</v>
      </c>
      <c r="M459" s="53">
        <v>7</v>
      </c>
      <c r="O459" s="53">
        <v>5</v>
      </c>
      <c r="Q459" s="43"/>
      <c r="R459" s="44">
        <f>SUM(E459:O459)</f>
        <v>44</v>
      </c>
      <c r="S459" s="45"/>
      <c r="U459" s="53">
        <v>9</v>
      </c>
      <c r="W459" s="53">
        <v>7</v>
      </c>
      <c r="Y459" s="53">
        <v>6</v>
      </c>
      <c r="AA459" s="53">
        <v>8</v>
      </c>
      <c r="AC459" s="53">
        <v>8</v>
      </c>
      <c r="AE459" s="53">
        <v>5</v>
      </c>
      <c r="AG459" s="43"/>
      <c r="AH459" s="44">
        <f>SUM(U459:AE459)</f>
        <v>43</v>
      </c>
      <c r="AI459" s="45"/>
      <c r="AK459" s="53">
        <f>R459+AH459</f>
        <v>87</v>
      </c>
      <c r="AM459" s="53">
        <f>12-COUNTIF(E459:O459,"M")-COUNTIF(U459:AE459,"M")</f>
        <v>12</v>
      </c>
      <c r="AO459" s="53">
        <f>COUNTIF(E459:O459,"10")+COUNTIF(U459:AE459,"10")</f>
        <v>0</v>
      </c>
      <c r="AQ459" s="43"/>
      <c r="AR459" s="44">
        <f>AR457+AK459</f>
        <v>285</v>
      </c>
      <c r="AS459" s="45"/>
    </row>
    <row r="460" spans="1:45" ht="2.25" customHeight="1">
      <c r="A460" s="43"/>
      <c r="B460" s="54"/>
      <c r="C460" s="45"/>
      <c r="E460" s="55"/>
      <c r="G460" s="55"/>
      <c r="K460" s="55"/>
      <c r="M460" s="55"/>
      <c r="O460" s="55"/>
      <c r="Q460" s="43"/>
      <c r="R460" s="54"/>
      <c r="S460" s="45"/>
      <c r="U460" s="55"/>
      <c r="W460" s="55"/>
      <c r="AA460" s="55"/>
      <c r="AC460" s="55"/>
      <c r="AE460" s="55"/>
      <c r="AG460" s="43"/>
      <c r="AH460" s="54"/>
      <c r="AI460" s="45"/>
      <c r="AK460" s="55"/>
      <c r="AM460" s="55"/>
      <c r="AO460" s="55"/>
      <c r="AQ460" s="43"/>
      <c r="AR460" s="54"/>
      <c r="AS460" s="45"/>
    </row>
    <row r="461" spans="1:45" ht="14.25">
      <c r="A461" s="43"/>
      <c r="B461" s="44">
        <v>5</v>
      </c>
      <c r="C461" s="45"/>
      <c r="E461" s="53">
        <v>7</v>
      </c>
      <c r="G461" s="53">
        <v>5</v>
      </c>
      <c r="I461" s="53">
        <v>5</v>
      </c>
      <c r="K461" s="53">
        <v>9</v>
      </c>
      <c r="M461" s="53">
        <v>6</v>
      </c>
      <c r="O461" s="53">
        <v>5</v>
      </c>
      <c r="Q461" s="43"/>
      <c r="R461" s="44">
        <f>SUM(E461:O461)</f>
        <v>37</v>
      </c>
      <c r="S461" s="45"/>
      <c r="U461" s="53">
        <v>9</v>
      </c>
      <c r="W461" s="53">
        <v>7</v>
      </c>
      <c r="Y461" s="53">
        <v>5</v>
      </c>
      <c r="AA461" s="53">
        <v>9</v>
      </c>
      <c r="AC461" s="53">
        <v>9</v>
      </c>
      <c r="AE461" s="53">
        <v>4</v>
      </c>
      <c r="AG461" s="43"/>
      <c r="AH461" s="44">
        <f>SUM(U461:AE461)</f>
        <v>43</v>
      </c>
      <c r="AI461" s="45"/>
      <c r="AK461" s="53">
        <f>R461+AH461</f>
        <v>80</v>
      </c>
      <c r="AM461" s="53">
        <f>12-COUNTIF(E461:O461,"M")-COUNTIF(U461:AE461,"M")</f>
        <v>12</v>
      </c>
      <c r="AO461" s="53">
        <f>COUNTIF(E461:O461,"10")+COUNTIF(U461:AE461,"10")</f>
        <v>0</v>
      </c>
      <c r="AQ461" s="43"/>
      <c r="AR461" s="44">
        <f>AR459+AK461</f>
        <v>365</v>
      </c>
      <c r="AS461" s="45"/>
    </row>
    <row r="462" spans="1:45" ht="2.25" customHeight="1">
      <c r="A462" s="47"/>
      <c r="B462" s="56"/>
      <c r="C462" s="49"/>
      <c r="D462" s="38"/>
      <c r="E462" s="57"/>
      <c r="F462" s="38"/>
      <c r="G462" s="57"/>
      <c r="H462" s="38"/>
      <c r="I462" s="38"/>
      <c r="J462" s="38"/>
      <c r="K462" s="57"/>
      <c r="L462" s="38"/>
      <c r="M462" s="57"/>
      <c r="N462" s="38"/>
      <c r="O462" s="57"/>
      <c r="P462" s="38"/>
      <c r="Q462" s="47"/>
      <c r="R462" s="56"/>
      <c r="S462" s="49"/>
      <c r="T462" s="38"/>
      <c r="U462" s="57"/>
      <c r="V462" s="38"/>
      <c r="W462" s="57"/>
      <c r="X462" s="38"/>
      <c r="Y462" s="38"/>
      <c r="Z462" s="38"/>
      <c r="AA462" s="57"/>
      <c r="AB462" s="38"/>
      <c r="AC462" s="57"/>
      <c r="AD462" s="38"/>
      <c r="AE462" s="57"/>
      <c r="AF462" s="38"/>
      <c r="AG462" s="47"/>
      <c r="AH462" s="56"/>
      <c r="AI462" s="49"/>
      <c r="AJ462" s="38"/>
      <c r="AK462" s="57"/>
      <c r="AL462" s="38"/>
      <c r="AM462" s="57"/>
      <c r="AN462" s="38"/>
      <c r="AO462" s="57"/>
      <c r="AP462" s="38"/>
      <c r="AQ462" s="47"/>
      <c r="AR462" s="56"/>
      <c r="AS462" s="49"/>
    </row>
    <row r="463" spans="2:45" ht="2.25" customHeight="1">
      <c r="B463" s="55"/>
      <c r="E463" s="55"/>
      <c r="G463" s="55"/>
      <c r="K463" s="55"/>
      <c r="M463" s="55"/>
      <c r="O463" s="55"/>
      <c r="R463" s="55"/>
      <c r="U463" s="55"/>
      <c r="W463" s="55"/>
      <c r="AA463" s="55"/>
      <c r="AC463" s="55"/>
      <c r="AE463" s="55"/>
      <c r="AH463" s="55"/>
      <c r="AJ463" s="40"/>
      <c r="AK463" s="58"/>
      <c r="AL463" s="41"/>
      <c r="AM463" s="58"/>
      <c r="AN463" s="41"/>
      <c r="AO463" s="58"/>
      <c r="AP463" s="41"/>
      <c r="AQ463" s="40"/>
      <c r="AR463" s="58"/>
      <c r="AS463" s="42"/>
    </row>
    <row r="464" spans="2:45" ht="14.25">
      <c r="B464" s="60" t="s">
        <v>53</v>
      </c>
      <c r="E464" s="62"/>
      <c r="F464" s="63"/>
      <c r="G464" s="63"/>
      <c r="H464" s="63"/>
      <c r="I464" s="63"/>
      <c r="J464" s="63"/>
      <c r="K464" s="63"/>
      <c r="L464" s="63"/>
      <c r="M464" s="63"/>
      <c r="N464" s="63"/>
      <c r="O464" s="64"/>
      <c r="Q464" s="68" t="s">
        <v>143</v>
      </c>
      <c r="R464" s="69"/>
      <c r="S464" s="70"/>
      <c r="U464" s="62"/>
      <c r="V464" s="63"/>
      <c r="W464" s="63"/>
      <c r="X464" s="63"/>
      <c r="Y464" s="63"/>
      <c r="Z464" s="63"/>
      <c r="AA464" s="63"/>
      <c r="AB464" s="63"/>
      <c r="AC464" s="63"/>
      <c r="AD464" s="63"/>
      <c r="AE464" s="64"/>
      <c r="AJ464" s="43"/>
      <c r="AK464" s="44">
        <f>SUM(AK453:AK461)</f>
        <v>365</v>
      </c>
      <c r="AL464" s="46"/>
      <c r="AM464" s="44">
        <f>SUM(AM453:AM461)</f>
        <v>56</v>
      </c>
      <c r="AN464" s="46"/>
      <c r="AO464" s="44">
        <f>SUM(AO453:AO461)</f>
        <v>3</v>
      </c>
      <c r="AP464" s="46"/>
      <c r="AQ464" s="43"/>
      <c r="AR464" s="44">
        <f>AK464</f>
        <v>365</v>
      </c>
      <c r="AS464" s="45"/>
    </row>
    <row r="465" spans="2:45" ht="2.25" customHeight="1">
      <c r="B465" s="61"/>
      <c r="E465" s="65"/>
      <c r="F465" s="66"/>
      <c r="G465" s="66"/>
      <c r="H465" s="66"/>
      <c r="I465" s="66"/>
      <c r="J465" s="66"/>
      <c r="K465" s="66"/>
      <c r="L465" s="66"/>
      <c r="M465" s="66"/>
      <c r="N465" s="66"/>
      <c r="O465" s="67"/>
      <c r="Q465" s="71"/>
      <c r="R465" s="72"/>
      <c r="S465" s="73"/>
      <c r="U465" s="65"/>
      <c r="V465" s="66"/>
      <c r="W465" s="66"/>
      <c r="X465" s="66"/>
      <c r="Y465" s="66"/>
      <c r="Z465" s="66"/>
      <c r="AA465" s="66"/>
      <c r="AB465" s="66"/>
      <c r="AC465" s="66"/>
      <c r="AD465" s="66"/>
      <c r="AE465" s="67"/>
      <c r="AJ465" s="47"/>
      <c r="AK465" s="48"/>
      <c r="AL465" s="48"/>
      <c r="AM465" s="48"/>
      <c r="AN465" s="48"/>
      <c r="AO465" s="48"/>
      <c r="AP465" s="48"/>
      <c r="AQ465" s="47"/>
      <c r="AR465" s="48"/>
      <c r="AS465" s="49"/>
    </row>
    <row r="466" spans="2:44" ht="84.75" customHeight="1"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</row>
    <row r="467" ht="12.75"/>
    <row r="468" spans="1:45" ht="2.25" customHeight="1">
      <c r="A468" s="32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4"/>
    </row>
    <row r="469" spans="1:45" ht="14.25">
      <c r="A469" s="35"/>
      <c r="B469" s="74" t="s">
        <v>98</v>
      </c>
      <c r="C469" s="75"/>
      <c r="D469" s="75"/>
      <c r="E469" s="75"/>
      <c r="F469" s="75"/>
      <c r="G469" s="76"/>
      <c r="I469" s="74" t="str">
        <f>INDEX(Scores!$G:$G,MATCH(AM469,Scores!$BH:$BH,0),1)&amp;" "&amp;INDEX(Scores!$I:$I,MATCH(AM469,Scores!$BH:$BH,0),1)</f>
        <v>Kevan Mahers</v>
      </c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  <c r="AA469" s="75"/>
      <c r="AB469" s="75"/>
      <c r="AC469" s="76"/>
      <c r="AE469" s="74" t="s">
        <v>51</v>
      </c>
      <c r="AF469" s="75"/>
      <c r="AG469" s="75"/>
      <c r="AH469" s="75"/>
      <c r="AI469" s="75"/>
      <c r="AJ469" s="75"/>
      <c r="AK469" s="76"/>
      <c r="AM469" s="74" t="s">
        <v>86</v>
      </c>
      <c r="AN469" s="75"/>
      <c r="AO469" s="75"/>
      <c r="AP469" s="75"/>
      <c r="AQ469" s="75"/>
      <c r="AR469" s="76"/>
      <c r="AS469" s="36"/>
    </row>
    <row r="470" spans="1:45" ht="2.25" customHeight="1">
      <c r="A470" s="35"/>
      <c r="AS470" s="36"/>
    </row>
    <row r="471" spans="1:45" ht="14.25">
      <c r="A471" s="35"/>
      <c r="B471" s="74" t="s">
        <v>54</v>
      </c>
      <c r="C471" s="75"/>
      <c r="D471" s="75"/>
      <c r="E471" s="75"/>
      <c r="F471" s="75"/>
      <c r="G471" s="76"/>
      <c r="I471" s="74" t="s">
        <v>126</v>
      </c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  <c r="AA471" s="75"/>
      <c r="AB471" s="75"/>
      <c r="AC471" s="76"/>
      <c r="AE471" s="74" t="s">
        <v>138</v>
      </c>
      <c r="AF471" s="75"/>
      <c r="AG471" s="75"/>
      <c r="AH471" s="75"/>
      <c r="AI471" s="75"/>
      <c r="AJ471" s="75"/>
      <c r="AK471" s="76"/>
      <c r="AM471" s="74" t="s">
        <v>141</v>
      </c>
      <c r="AN471" s="75"/>
      <c r="AO471" s="75"/>
      <c r="AP471" s="75"/>
      <c r="AQ471" s="75"/>
      <c r="AR471" s="76"/>
      <c r="AS471" s="36"/>
    </row>
    <row r="472" spans="1:46" ht="2.25" customHeight="1">
      <c r="A472" s="37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9"/>
      <c r="AT472" s="30"/>
    </row>
    <row r="473" spans="1:45" ht="2.25" customHeight="1">
      <c r="A473" s="40"/>
      <c r="B473" s="41"/>
      <c r="C473" s="42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0"/>
      <c r="R473" s="41"/>
      <c r="S473" s="42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  <c r="AG473" s="40"/>
      <c r="AH473" s="41"/>
      <c r="AI473" s="42"/>
      <c r="AJ473" s="41"/>
      <c r="AK473" s="41"/>
      <c r="AL473" s="41"/>
      <c r="AM473" s="41"/>
      <c r="AN473" s="41"/>
      <c r="AO473" s="41"/>
      <c r="AP473" s="41"/>
      <c r="AQ473" s="40"/>
      <c r="AR473" s="41"/>
      <c r="AS473" s="42"/>
    </row>
    <row r="474" spans="1:45" ht="14.25">
      <c r="A474" s="43"/>
      <c r="B474" s="44" t="s">
        <v>134</v>
      </c>
      <c r="C474" s="45"/>
      <c r="D474" s="46"/>
      <c r="E474" s="44">
        <v>1</v>
      </c>
      <c r="F474" s="46"/>
      <c r="G474" s="44">
        <v>2</v>
      </c>
      <c r="H474" s="46"/>
      <c r="I474" s="44">
        <v>3</v>
      </c>
      <c r="J474" s="46"/>
      <c r="K474" s="44">
        <v>4</v>
      </c>
      <c r="L474" s="46"/>
      <c r="M474" s="44">
        <v>5</v>
      </c>
      <c r="N474" s="46"/>
      <c r="O474" s="44">
        <v>6</v>
      </c>
      <c r="P474" s="46"/>
      <c r="Q474" s="43"/>
      <c r="R474" s="44" t="s">
        <v>135</v>
      </c>
      <c r="S474" s="45"/>
      <c r="T474" s="46"/>
      <c r="U474" s="44">
        <v>1</v>
      </c>
      <c r="V474" s="46"/>
      <c r="W474" s="44">
        <v>2</v>
      </c>
      <c r="X474" s="46"/>
      <c r="Y474" s="44">
        <v>3</v>
      </c>
      <c r="Z474" s="46"/>
      <c r="AA474" s="44">
        <v>4</v>
      </c>
      <c r="AB474" s="46"/>
      <c r="AC474" s="44">
        <v>5</v>
      </c>
      <c r="AD474" s="46"/>
      <c r="AE474" s="44">
        <v>6</v>
      </c>
      <c r="AF474" s="46"/>
      <c r="AG474" s="43"/>
      <c r="AH474" s="44" t="s">
        <v>135</v>
      </c>
      <c r="AI474" s="45"/>
      <c r="AJ474" s="46"/>
      <c r="AK474" s="44" t="s">
        <v>136</v>
      </c>
      <c r="AL474" s="46"/>
      <c r="AM474" s="44" t="s">
        <v>57</v>
      </c>
      <c r="AN474" s="46"/>
      <c r="AO474" s="44" t="s">
        <v>2</v>
      </c>
      <c r="AP474" s="46"/>
      <c r="AQ474" s="43"/>
      <c r="AR474" s="44" t="s">
        <v>137</v>
      </c>
      <c r="AS474" s="45"/>
    </row>
    <row r="475" spans="1:45" ht="2.25" customHeight="1">
      <c r="A475" s="47"/>
      <c r="B475" s="48"/>
      <c r="C475" s="49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7"/>
      <c r="R475" s="48"/>
      <c r="S475" s="49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7"/>
      <c r="AH475" s="48"/>
      <c r="AI475" s="49"/>
      <c r="AJ475" s="48"/>
      <c r="AK475" s="48"/>
      <c r="AL475" s="48"/>
      <c r="AM475" s="48"/>
      <c r="AN475" s="48"/>
      <c r="AO475" s="48"/>
      <c r="AP475" s="48"/>
      <c r="AQ475" s="47"/>
      <c r="AR475" s="48"/>
      <c r="AS475" s="49"/>
    </row>
    <row r="476" spans="1:45" ht="2.25" customHeight="1">
      <c r="A476" s="43"/>
      <c r="B476" s="50"/>
      <c r="C476" s="51"/>
      <c r="D476" s="52"/>
      <c r="E476" s="52"/>
      <c r="F476" s="52"/>
      <c r="G476" s="52"/>
      <c r="Q476" s="43"/>
      <c r="R476" s="46"/>
      <c r="S476" s="45"/>
      <c r="AG476" s="43"/>
      <c r="AH476" s="46"/>
      <c r="AI476" s="45"/>
      <c r="AQ476" s="43"/>
      <c r="AR476" s="50"/>
      <c r="AS476" s="45"/>
    </row>
    <row r="477" spans="1:45" ht="14.25">
      <c r="A477" s="43"/>
      <c r="B477" s="44">
        <v>1</v>
      </c>
      <c r="C477" s="45"/>
      <c r="E477" s="53">
        <v>8</v>
      </c>
      <c r="G477" s="53">
        <v>8</v>
      </c>
      <c r="I477" s="53">
        <v>4</v>
      </c>
      <c r="K477" s="53">
        <v>8</v>
      </c>
      <c r="M477" s="53">
        <v>8</v>
      </c>
      <c r="O477" s="53">
        <v>8</v>
      </c>
      <c r="Q477" s="43"/>
      <c r="R477" s="44">
        <f>SUM(E477:O477)</f>
        <v>44</v>
      </c>
      <c r="S477" s="45"/>
      <c r="U477" s="53">
        <v>10</v>
      </c>
      <c r="W477" s="53">
        <v>8</v>
      </c>
      <c r="Y477" s="53">
        <v>7</v>
      </c>
      <c r="AA477" s="53">
        <v>10</v>
      </c>
      <c r="AC477" s="53">
        <v>9</v>
      </c>
      <c r="AE477" s="53">
        <v>8</v>
      </c>
      <c r="AG477" s="43"/>
      <c r="AH477" s="44">
        <f>SUM(U477:AE477)</f>
        <v>52</v>
      </c>
      <c r="AI477" s="45"/>
      <c r="AK477" s="53">
        <f>R477+AH477</f>
        <v>96</v>
      </c>
      <c r="AM477" s="53">
        <f>12-COUNTIF(E477:O477,"M")-COUNTIF(U477:AE477,"M")</f>
        <v>12</v>
      </c>
      <c r="AO477" s="53">
        <f>COUNTIF(E477:O477,"10")+COUNTIF(U477:AE477,"10")</f>
        <v>2</v>
      </c>
      <c r="AQ477" s="43"/>
      <c r="AR477" s="44">
        <f>AK477</f>
        <v>96</v>
      </c>
      <c r="AS477" s="45"/>
    </row>
    <row r="478" spans="1:45" ht="2.25" customHeight="1">
      <c r="A478" s="43"/>
      <c r="B478" s="50"/>
      <c r="C478" s="45"/>
      <c r="E478" s="52"/>
      <c r="G478" s="52"/>
      <c r="K478" s="52"/>
      <c r="M478" s="52"/>
      <c r="O478" s="52"/>
      <c r="Q478" s="43"/>
      <c r="R478" s="50"/>
      <c r="S478" s="45"/>
      <c r="U478" s="52"/>
      <c r="W478" s="52"/>
      <c r="AA478" s="52"/>
      <c r="AC478" s="52"/>
      <c r="AE478" s="52"/>
      <c r="AG478" s="43"/>
      <c r="AH478" s="50"/>
      <c r="AI478" s="45"/>
      <c r="AK478" s="52"/>
      <c r="AM478" s="52"/>
      <c r="AO478" s="52"/>
      <c r="AQ478" s="43"/>
      <c r="AR478" s="50"/>
      <c r="AS478" s="45"/>
    </row>
    <row r="479" spans="1:45" ht="14.25">
      <c r="A479" s="43"/>
      <c r="B479" s="44">
        <v>2</v>
      </c>
      <c r="C479" s="45"/>
      <c r="E479" s="53">
        <v>9</v>
      </c>
      <c r="G479" s="53">
        <v>8</v>
      </c>
      <c r="I479" s="53">
        <v>7</v>
      </c>
      <c r="K479" s="53">
        <v>8</v>
      </c>
      <c r="M479" s="53">
        <v>8</v>
      </c>
      <c r="O479" s="53">
        <v>7</v>
      </c>
      <c r="Q479" s="43"/>
      <c r="R479" s="44">
        <f>SUM(E479:O479)</f>
        <v>47</v>
      </c>
      <c r="S479" s="45"/>
      <c r="U479" s="53">
        <v>8</v>
      </c>
      <c r="W479" s="53">
        <v>7</v>
      </c>
      <c r="Y479" s="53">
        <v>6</v>
      </c>
      <c r="AA479" s="53">
        <v>9</v>
      </c>
      <c r="AC479" s="53">
        <v>9</v>
      </c>
      <c r="AE479" s="53">
        <v>7</v>
      </c>
      <c r="AG479" s="43"/>
      <c r="AH479" s="44">
        <f>SUM(U479:AE479)</f>
        <v>46</v>
      </c>
      <c r="AI479" s="45"/>
      <c r="AK479" s="53">
        <f>R479+AH479</f>
        <v>93</v>
      </c>
      <c r="AM479" s="53">
        <f>12-COUNTIF(E479:O479,"M")-COUNTIF(U479:AE479,"M")</f>
        <v>12</v>
      </c>
      <c r="AO479" s="53">
        <f>COUNTIF(E479:O479,"10")+COUNTIF(U479:AE479,"10")</f>
        <v>0</v>
      </c>
      <c r="AQ479" s="43"/>
      <c r="AR479" s="44">
        <f>AR477+AK479</f>
        <v>189</v>
      </c>
      <c r="AS479" s="45"/>
    </row>
    <row r="480" spans="1:45" ht="2.25" customHeight="1">
      <c r="A480" s="43"/>
      <c r="B480" s="46"/>
      <c r="C480" s="45"/>
      <c r="Q480" s="43"/>
      <c r="R480" s="46"/>
      <c r="S480" s="45"/>
      <c r="AG480" s="43"/>
      <c r="AH480" s="46"/>
      <c r="AI480" s="45"/>
      <c r="AQ480" s="43"/>
      <c r="AR480" s="46"/>
      <c r="AS480" s="45"/>
    </row>
    <row r="481" spans="1:45" ht="14.25">
      <c r="A481" s="43"/>
      <c r="B481" s="44">
        <v>3</v>
      </c>
      <c r="C481" s="45"/>
      <c r="E481" s="53">
        <v>9</v>
      </c>
      <c r="G481" s="53">
        <v>8</v>
      </c>
      <c r="I481" s="53">
        <v>7</v>
      </c>
      <c r="K481" s="53">
        <v>9</v>
      </c>
      <c r="M481" s="53">
        <v>9</v>
      </c>
      <c r="O481" s="53">
        <v>8</v>
      </c>
      <c r="Q481" s="43"/>
      <c r="R481" s="44">
        <f>SUM(E481:O481)</f>
        <v>50</v>
      </c>
      <c r="S481" s="45"/>
      <c r="U481" s="53">
        <v>9</v>
      </c>
      <c r="W481" s="53">
        <v>8</v>
      </c>
      <c r="Y481" s="53">
        <v>8</v>
      </c>
      <c r="AA481" s="53">
        <v>10</v>
      </c>
      <c r="AC481" s="53">
        <v>9</v>
      </c>
      <c r="AE481" s="53">
        <v>5</v>
      </c>
      <c r="AG481" s="43"/>
      <c r="AH481" s="44">
        <f>SUM(U481:AE481)</f>
        <v>49</v>
      </c>
      <c r="AI481" s="45"/>
      <c r="AK481" s="53">
        <f>R481+AH481</f>
        <v>99</v>
      </c>
      <c r="AM481" s="53">
        <f>12-COUNTIF(E481:O481,"M")-COUNTIF(U481:AE481,"M")</f>
        <v>12</v>
      </c>
      <c r="AO481" s="53">
        <f>COUNTIF(E481:O481,"10")+COUNTIF(U481:AE481,"10")</f>
        <v>1</v>
      </c>
      <c r="AQ481" s="43"/>
      <c r="AR481" s="44">
        <f>AR479+AK481</f>
        <v>288</v>
      </c>
      <c r="AS481" s="45"/>
    </row>
    <row r="482" spans="1:45" ht="2.25" customHeight="1">
      <c r="A482" s="43"/>
      <c r="B482" s="54"/>
      <c r="C482" s="45"/>
      <c r="E482" s="55"/>
      <c r="G482" s="55"/>
      <c r="K482" s="55"/>
      <c r="M482" s="55"/>
      <c r="O482" s="55"/>
      <c r="Q482" s="43"/>
      <c r="R482" s="54"/>
      <c r="S482" s="45"/>
      <c r="U482" s="55"/>
      <c r="W482" s="55"/>
      <c r="AA482" s="55"/>
      <c r="AC482" s="55"/>
      <c r="AE482" s="55"/>
      <c r="AG482" s="43"/>
      <c r="AH482" s="54"/>
      <c r="AI482" s="45"/>
      <c r="AK482" s="55"/>
      <c r="AM482" s="55"/>
      <c r="AO482" s="55"/>
      <c r="AQ482" s="43"/>
      <c r="AR482" s="54"/>
      <c r="AS482" s="45"/>
    </row>
    <row r="483" spans="1:45" ht="14.25">
      <c r="A483" s="43"/>
      <c r="B483" s="44">
        <v>4</v>
      </c>
      <c r="C483" s="45"/>
      <c r="E483" s="53">
        <v>8</v>
      </c>
      <c r="G483" s="53">
        <v>8</v>
      </c>
      <c r="I483" s="53">
        <v>6</v>
      </c>
      <c r="K483" s="53">
        <v>9</v>
      </c>
      <c r="M483" s="53">
        <v>7</v>
      </c>
      <c r="O483" s="53">
        <v>6</v>
      </c>
      <c r="Q483" s="43"/>
      <c r="R483" s="44">
        <f>SUM(E483:O483)</f>
        <v>44</v>
      </c>
      <c r="S483" s="45"/>
      <c r="U483" s="53">
        <v>9</v>
      </c>
      <c r="W483" s="53">
        <v>8</v>
      </c>
      <c r="Y483" s="53">
        <v>8</v>
      </c>
      <c r="AA483" s="53">
        <v>9</v>
      </c>
      <c r="AC483" s="53">
        <v>8</v>
      </c>
      <c r="AE483" s="53">
        <v>8</v>
      </c>
      <c r="AG483" s="43"/>
      <c r="AH483" s="44">
        <f>SUM(U483:AE483)</f>
        <v>50</v>
      </c>
      <c r="AI483" s="45"/>
      <c r="AK483" s="53">
        <f>R483+AH483</f>
        <v>94</v>
      </c>
      <c r="AM483" s="53">
        <f>12-COUNTIF(E483:O483,"M")-COUNTIF(U483:AE483,"M")</f>
        <v>12</v>
      </c>
      <c r="AO483" s="53">
        <f>COUNTIF(E483:O483,"10")+COUNTIF(U483:AE483,"10")</f>
        <v>0</v>
      </c>
      <c r="AQ483" s="43"/>
      <c r="AR483" s="44">
        <f>AR481+AK483</f>
        <v>382</v>
      </c>
      <c r="AS483" s="45"/>
    </row>
    <row r="484" spans="1:45" ht="2.25" customHeight="1">
      <c r="A484" s="43"/>
      <c r="B484" s="54"/>
      <c r="C484" s="45"/>
      <c r="E484" s="55"/>
      <c r="G484" s="55"/>
      <c r="K484" s="55"/>
      <c r="M484" s="55"/>
      <c r="O484" s="55"/>
      <c r="Q484" s="43"/>
      <c r="R484" s="54"/>
      <c r="S484" s="45"/>
      <c r="U484" s="55"/>
      <c r="W484" s="55"/>
      <c r="AA484" s="55"/>
      <c r="AC484" s="55"/>
      <c r="AE484" s="55"/>
      <c r="AG484" s="43"/>
      <c r="AH484" s="54"/>
      <c r="AI484" s="45"/>
      <c r="AK484" s="55"/>
      <c r="AM484" s="55"/>
      <c r="AO484" s="55"/>
      <c r="AQ484" s="43"/>
      <c r="AR484" s="54"/>
      <c r="AS484" s="45"/>
    </row>
    <row r="485" spans="1:45" ht="14.25">
      <c r="A485" s="43"/>
      <c r="B485" s="44">
        <v>5</v>
      </c>
      <c r="C485" s="45"/>
      <c r="E485" s="53">
        <v>10</v>
      </c>
      <c r="G485" s="53">
        <v>8</v>
      </c>
      <c r="I485" s="53">
        <v>8</v>
      </c>
      <c r="K485" s="53">
        <v>9</v>
      </c>
      <c r="M485" s="53">
        <v>9</v>
      </c>
      <c r="O485" s="53">
        <v>8</v>
      </c>
      <c r="Q485" s="43"/>
      <c r="R485" s="44">
        <f>SUM(E485:O485)</f>
        <v>52</v>
      </c>
      <c r="S485" s="45"/>
      <c r="U485" s="53">
        <v>9</v>
      </c>
      <c r="W485" s="53">
        <v>9</v>
      </c>
      <c r="Y485" s="53">
        <v>8</v>
      </c>
      <c r="AA485" s="53">
        <v>8</v>
      </c>
      <c r="AC485" s="53">
        <v>7</v>
      </c>
      <c r="AE485" s="53">
        <v>7</v>
      </c>
      <c r="AG485" s="43"/>
      <c r="AH485" s="44">
        <f>SUM(U485:AE485)</f>
        <v>48</v>
      </c>
      <c r="AI485" s="45"/>
      <c r="AK485" s="53">
        <f>R485+AH485</f>
        <v>100</v>
      </c>
      <c r="AM485" s="53">
        <f>12-COUNTIF(E485:O485,"M")-COUNTIF(U485:AE485,"M")</f>
        <v>12</v>
      </c>
      <c r="AO485" s="53">
        <f>COUNTIF(E485:O485,"10")+COUNTIF(U485:AE485,"10")</f>
        <v>1</v>
      </c>
      <c r="AQ485" s="43"/>
      <c r="AR485" s="44">
        <f>AR483+AK485</f>
        <v>482</v>
      </c>
      <c r="AS485" s="45"/>
    </row>
    <row r="486" spans="1:45" ht="2.25" customHeight="1">
      <c r="A486" s="47"/>
      <c r="B486" s="56"/>
      <c r="C486" s="49"/>
      <c r="D486" s="38"/>
      <c r="E486" s="57"/>
      <c r="F486" s="38"/>
      <c r="G486" s="57"/>
      <c r="H486" s="38"/>
      <c r="I486" s="38"/>
      <c r="J486" s="38"/>
      <c r="K486" s="57"/>
      <c r="L486" s="38"/>
      <c r="M486" s="57"/>
      <c r="N486" s="38"/>
      <c r="O486" s="57"/>
      <c r="P486" s="38"/>
      <c r="Q486" s="47"/>
      <c r="R486" s="56"/>
      <c r="S486" s="49"/>
      <c r="T486" s="38"/>
      <c r="U486" s="57"/>
      <c r="V486" s="38"/>
      <c r="W486" s="57"/>
      <c r="X486" s="38"/>
      <c r="Y486" s="38"/>
      <c r="Z486" s="38"/>
      <c r="AA486" s="57"/>
      <c r="AB486" s="38"/>
      <c r="AC486" s="57"/>
      <c r="AD486" s="38"/>
      <c r="AE486" s="57"/>
      <c r="AF486" s="38"/>
      <c r="AG486" s="47"/>
      <c r="AH486" s="56"/>
      <c r="AI486" s="49"/>
      <c r="AJ486" s="38"/>
      <c r="AK486" s="57"/>
      <c r="AL486" s="38"/>
      <c r="AM486" s="57"/>
      <c r="AN486" s="38"/>
      <c r="AO486" s="57"/>
      <c r="AP486" s="38"/>
      <c r="AQ486" s="47"/>
      <c r="AR486" s="56"/>
      <c r="AS486" s="49"/>
    </row>
    <row r="487" spans="2:45" ht="2.25" customHeight="1">
      <c r="B487" s="55"/>
      <c r="E487" s="55"/>
      <c r="G487" s="55"/>
      <c r="K487" s="55"/>
      <c r="M487" s="55"/>
      <c r="O487" s="55"/>
      <c r="R487" s="55"/>
      <c r="U487" s="55"/>
      <c r="W487" s="55"/>
      <c r="AA487" s="55"/>
      <c r="AC487" s="55"/>
      <c r="AE487" s="55"/>
      <c r="AH487" s="55"/>
      <c r="AJ487" s="40"/>
      <c r="AK487" s="58"/>
      <c r="AL487" s="41"/>
      <c r="AM487" s="58"/>
      <c r="AN487" s="41"/>
      <c r="AO487" s="58"/>
      <c r="AP487" s="41"/>
      <c r="AQ487" s="40"/>
      <c r="AR487" s="58"/>
      <c r="AS487" s="42"/>
    </row>
    <row r="488" spans="2:45" ht="14.25">
      <c r="B488" s="60" t="s">
        <v>53</v>
      </c>
      <c r="E488" s="62"/>
      <c r="F488" s="63"/>
      <c r="G488" s="63"/>
      <c r="H488" s="63"/>
      <c r="I488" s="63"/>
      <c r="J488" s="63"/>
      <c r="K488" s="63"/>
      <c r="L488" s="63"/>
      <c r="M488" s="63"/>
      <c r="N488" s="63"/>
      <c r="O488" s="64"/>
      <c r="Q488" s="68" t="s">
        <v>143</v>
      </c>
      <c r="R488" s="69"/>
      <c r="S488" s="70"/>
      <c r="U488" s="62"/>
      <c r="V488" s="63"/>
      <c r="W488" s="63"/>
      <c r="X488" s="63"/>
      <c r="Y488" s="63"/>
      <c r="Z488" s="63"/>
      <c r="AA488" s="63"/>
      <c r="AB488" s="63"/>
      <c r="AC488" s="63"/>
      <c r="AD488" s="63"/>
      <c r="AE488" s="64"/>
      <c r="AJ488" s="43"/>
      <c r="AK488" s="44">
        <f>SUM(AK477:AK485)</f>
        <v>482</v>
      </c>
      <c r="AL488" s="46"/>
      <c r="AM488" s="44">
        <f>SUM(AM477:AM485)</f>
        <v>60</v>
      </c>
      <c r="AN488" s="46"/>
      <c r="AO488" s="44">
        <f>SUM(AO477:AO485)</f>
        <v>4</v>
      </c>
      <c r="AP488" s="46"/>
      <c r="AQ488" s="43"/>
      <c r="AR488" s="44">
        <f>AK488</f>
        <v>482</v>
      </c>
      <c r="AS488" s="45"/>
    </row>
    <row r="489" spans="2:45" ht="2.25" customHeight="1">
      <c r="B489" s="61"/>
      <c r="E489" s="65"/>
      <c r="F489" s="66"/>
      <c r="G489" s="66"/>
      <c r="H489" s="66"/>
      <c r="I489" s="66"/>
      <c r="J489" s="66"/>
      <c r="K489" s="66"/>
      <c r="L489" s="66"/>
      <c r="M489" s="66"/>
      <c r="N489" s="66"/>
      <c r="O489" s="67"/>
      <c r="Q489" s="71"/>
      <c r="R489" s="72"/>
      <c r="S489" s="73"/>
      <c r="U489" s="65"/>
      <c r="V489" s="66"/>
      <c r="W489" s="66"/>
      <c r="X489" s="66"/>
      <c r="Y489" s="66"/>
      <c r="Z489" s="66"/>
      <c r="AA489" s="66"/>
      <c r="AB489" s="66"/>
      <c r="AC489" s="66"/>
      <c r="AD489" s="66"/>
      <c r="AE489" s="67"/>
      <c r="AJ489" s="47"/>
      <c r="AK489" s="48"/>
      <c r="AL489" s="48"/>
      <c r="AM489" s="48"/>
      <c r="AN489" s="48"/>
      <c r="AO489" s="48"/>
      <c r="AP489" s="48"/>
      <c r="AQ489" s="47"/>
      <c r="AR489" s="48"/>
      <c r="AS489" s="49"/>
    </row>
    <row r="491" spans="1:45" ht="2.25" customHeight="1">
      <c r="A491" s="32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4"/>
    </row>
    <row r="492" spans="1:45" ht="14.25">
      <c r="A492" s="35"/>
      <c r="B492" s="74" t="s">
        <v>98</v>
      </c>
      <c r="C492" s="75"/>
      <c r="D492" s="75"/>
      <c r="E492" s="75"/>
      <c r="F492" s="75"/>
      <c r="G492" s="76"/>
      <c r="I492" s="74" t="str">
        <f>INDEX(Scores!$G:$G,MATCH(AM492,Scores!$BH:$BH,0),1)&amp;" "&amp;INDEX(Scores!$I:$I,MATCH(AM492,Scores!$BH:$BH,0),1)</f>
        <v>Simon Browning</v>
      </c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  <c r="AA492" s="75"/>
      <c r="AB492" s="75"/>
      <c r="AC492" s="76"/>
      <c r="AE492" s="74" t="s">
        <v>51</v>
      </c>
      <c r="AF492" s="75"/>
      <c r="AG492" s="75"/>
      <c r="AH492" s="75"/>
      <c r="AI492" s="75"/>
      <c r="AJ492" s="75"/>
      <c r="AK492" s="76"/>
      <c r="AM492" s="74" t="s">
        <v>87</v>
      </c>
      <c r="AN492" s="75"/>
      <c r="AO492" s="75"/>
      <c r="AP492" s="75"/>
      <c r="AQ492" s="75"/>
      <c r="AR492" s="76"/>
      <c r="AS492" s="36"/>
    </row>
    <row r="493" spans="1:45" ht="2.25" customHeight="1">
      <c r="A493" s="35"/>
      <c r="AS493" s="36"/>
    </row>
    <row r="494" spans="1:45" ht="14.25">
      <c r="A494" s="35"/>
      <c r="B494" s="74" t="s">
        <v>54</v>
      </c>
      <c r="C494" s="75"/>
      <c r="D494" s="75"/>
      <c r="E494" s="75"/>
      <c r="F494" s="75"/>
      <c r="G494" s="76"/>
      <c r="I494" s="74" t="s">
        <v>125</v>
      </c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  <c r="AA494" s="75"/>
      <c r="AB494" s="75"/>
      <c r="AC494" s="76"/>
      <c r="AE494" s="74" t="s">
        <v>138</v>
      </c>
      <c r="AF494" s="75"/>
      <c r="AG494" s="75"/>
      <c r="AH494" s="75"/>
      <c r="AI494" s="75"/>
      <c r="AJ494" s="75"/>
      <c r="AK494" s="76"/>
      <c r="AM494" s="74" t="s">
        <v>141</v>
      </c>
      <c r="AN494" s="75"/>
      <c r="AO494" s="75"/>
      <c r="AP494" s="75"/>
      <c r="AQ494" s="75"/>
      <c r="AR494" s="76"/>
      <c r="AS494" s="36"/>
    </row>
    <row r="495" spans="1:46" ht="2.25" customHeight="1">
      <c r="A495" s="37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9"/>
      <c r="AT495" s="30"/>
    </row>
    <row r="496" spans="1:45" ht="2.25" customHeight="1">
      <c r="A496" s="40"/>
      <c r="B496" s="41"/>
      <c r="C496" s="42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0"/>
      <c r="R496" s="41"/>
      <c r="S496" s="42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  <c r="AG496" s="40"/>
      <c r="AH496" s="41"/>
      <c r="AI496" s="42"/>
      <c r="AJ496" s="41"/>
      <c r="AK496" s="41"/>
      <c r="AL496" s="41"/>
      <c r="AM496" s="41"/>
      <c r="AN496" s="41"/>
      <c r="AO496" s="41"/>
      <c r="AP496" s="41"/>
      <c r="AQ496" s="40"/>
      <c r="AR496" s="41"/>
      <c r="AS496" s="42"/>
    </row>
    <row r="497" spans="1:45" ht="14.25">
      <c r="A497" s="43"/>
      <c r="B497" s="44" t="s">
        <v>134</v>
      </c>
      <c r="C497" s="45"/>
      <c r="D497" s="46"/>
      <c r="E497" s="44">
        <v>1</v>
      </c>
      <c r="F497" s="46"/>
      <c r="G497" s="44">
        <v>2</v>
      </c>
      <c r="H497" s="46"/>
      <c r="I497" s="44">
        <v>3</v>
      </c>
      <c r="J497" s="46"/>
      <c r="K497" s="44">
        <v>4</v>
      </c>
      <c r="L497" s="46"/>
      <c r="M497" s="44">
        <v>5</v>
      </c>
      <c r="N497" s="46"/>
      <c r="O497" s="44">
        <v>6</v>
      </c>
      <c r="P497" s="46"/>
      <c r="Q497" s="43"/>
      <c r="R497" s="44" t="s">
        <v>135</v>
      </c>
      <c r="S497" s="45"/>
      <c r="T497" s="46"/>
      <c r="U497" s="44">
        <v>1</v>
      </c>
      <c r="V497" s="46"/>
      <c r="W497" s="44">
        <v>2</v>
      </c>
      <c r="X497" s="46"/>
      <c r="Y497" s="44">
        <v>3</v>
      </c>
      <c r="Z497" s="46"/>
      <c r="AA497" s="44">
        <v>4</v>
      </c>
      <c r="AB497" s="46"/>
      <c r="AC497" s="44">
        <v>5</v>
      </c>
      <c r="AD497" s="46"/>
      <c r="AE497" s="44">
        <v>6</v>
      </c>
      <c r="AF497" s="46"/>
      <c r="AG497" s="43"/>
      <c r="AH497" s="44" t="s">
        <v>135</v>
      </c>
      <c r="AI497" s="45"/>
      <c r="AJ497" s="46"/>
      <c r="AK497" s="44" t="s">
        <v>136</v>
      </c>
      <c r="AL497" s="46"/>
      <c r="AM497" s="44" t="s">
        <v>57</v>
      </c>
      <c r="AN497" s="46"/>
      <c r="AO497" s="44" t="s">
        <v>2</v>
      </c>
      <c r="AP497" s="46"/>
      <c r="AQ497" s="43"/>
      <c r="AR497" s="44" t="s">
        <v>137</v>
      </c>
      <c r="AS497" s="45"/>
    </row>
    <row r="498" spans="1:45" ht="2.25" customHeight="1">
      <c r="A498" s="47"/>
      <c r="B498" s="48"/>
      <c r="C498" s="49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7"/>
      <c r="R498" s="48"/>
      <c r="S498" s="49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7"/>
      <c r="AH498" s="48"/>
      <c r="AI498" s="49"/>
      <c r="AJ498" s="48"/>
      <c r="AK498" s="48"/>
      <c r="AL498" s="48"/>
      <c r="AM498" s="48"/>
      <c r="AN498" s="48"/>
      <c r="AO498" s="48"/>
      <c r="AP498" s="48"/>
      <c r="AQ498" s="47"/>
      <c r="AR498" s="48"/>
      <c r="AS498" s="49"/>
    </row>
    <row r="499" spans="1:45" ht="2.25" customHeight="1">
      <c r="A499" s="43"/>
      <c r="B499" s="50"/>
      <c r="C499" s="51"/>
      <c r="D499" s="52"/>
      <c r="E499" s="52"/>
      <c r="F499" s="52"/>
      <c r="G499" s="52"/>
      <c r="Q499" s="43"/>
      <c r="R499" s="46"/>
      <c r="S499" s="45"/>
      <c r="AG499" s="43"/>
      <c r="AH499" s="46"/>
      <c r="AI499" s="45"/>
      <c r="AQ499" s="43"/>
      <c r="AR499" s="50"/>
      <c r="AS499" s="45"/>
    </row>
    <row r="500" spans="1:45" ht="14.25">
      <c r="A500" s="43"/>
      <c r="B500" s="44">
        <v>1</v>
      </c>
      <c r="C500" s="45"/>
      <c r="E500" s="53">
        <v>9</v>
      </c>
      <c r="G500" s="53">
        <v>9</v>
      </c>
      <c r="I500" s="53">
        <v>8</v>
      </c>
      <c r="K500" s="53">
        <v>10</v>
      </c>
      <c r="M500" s="53">
        <v>9</v>
      </c>
      <c r="O500" s="53">
        <v>9</v>
      </c>
      <c r="Q500" s="43"/>
      <c r="R500" s="44">
        <f>SUM(E500:O500)</f>
        <v>54</v>
      </c>
      <c r="S500" s="45"/>
      <c r="U500" s="53">
        <v>10</v>
      </c>
      <c r="W500" s="53">
        <v>9</v>
      </c>
      <c r="Y500" s="53">
        <v>8</v>
      </c>
      <c r="AA500" s="53">
        <v>10</v>
      </c>
      <c r="AC500" s="53">
        <v>10</v>
      </c>
      <c r="AE500" s="53">
        <v>10</v>
      </c>
      <c r="AG500" s="43"/>
      <c r="AH500" s="44">
        <f>SUM(U500:AE500)</f>
        <v>57</v>
      </c>
      <c r="AI500" s="45"/>
      <c r="AK500" s="53">
        <f>R500+AH500</f>
        <v>111</v>
      </c>
      <c r="AM500" s="53">
        <f>12-COUNTIF(E500:O500,"M")-COUNTIF(U500:AE500,"M")</f>
        <v>12</v>
      </c>
      <c r="AO500" s="53">
        <f>COUNTIF(E500:O500,"10")+COUNTIF(U500:AE500,"10")</f>
        <v>5</v>
      </c>
      <c r="AQ500" s="43"/>
      <c r="AR500" s="44">
        <f>AK500</f>
        <v>111</v>
      </c>
      <c r="AS500" s="45"/>
    </row>
    <row r="501" spans="1:45" ht="2.25" customHeight="1">
      <c r="A501" s="43"/>
      <c r="B501" s="50"/>
      <c r="C501" s="45"/>
      <c r="E501" s="52"/>
      <c r="G501" s="52"/>
      <c r="K501" s="52"/>
      <c r="M501" s="52"/>
      <c r="O501" s="52"/>
      <c r="Q501" s="43"/>
      <c r="R501" s="50"/>
      <c r="S501" s="45"/>
      <c r="U501" s="52"/>
      <c r="W501" s="52"/>
      <c r="AA501" s="52"/>
      <c r="AC501" s="52"/>
      <c r="AE501" s="52"/>
      <c r="AG501" s="43"/>
      <c r="AH501" s="50"/>
      <c r="AI501" s="45"/>
      <c r="AK501" s="52"/>
      <c r="AM501" s="52"/>
      <c r="AO501" s="52"/>
      <c r="AQ501" s="43"/>
      <c r="AR501" s="50"/>
      <c r="AS501" s="45"/>
    </row>
    <row r="502" spans="1:45" ht="14.25">
      <c r="A502" s="43"/>
      <c r="B502" s="44">
        <v>2</v>
      </c>
      <c r="C502" s="45"/>
      <c r="E502" s="53">
        <v>10</v>
      </c>
      <c r="G502" s="53">
        <v>10</v>
      </c>
      <c r="I502" s="53">
        <v>9</v>
      </c>
      <c r="K502" s="53">
        <v>10</v>
      </c>
      <c r="M502" s="53">
        <v>10</v>
      </c>
      <c r="O502" s="53">
        <v>6</v>
      </c>
      <c r="Q502" s="43"/>
      <c r="R502" s="44">
        <f>SUM(E502:O502)</f>
        <v>55</v>
      </c>
      <c r="S502" s="45"/>
      <c r="U502" s="53">
        <v>9</v>
      </c>
      <c r="W502" s="53">
        <v>9</v>
      </c>
      <c r="Y502" s="53">
        <v>7</v>
      </c>
      <c r="AA502" s="53">
        <v>10</v>
      </c>
      <c r="AC502" s="53">
        <v>10</v>
      </c>
      <c r="AE502" s="53">
        <v>9</v>
      </c>
      <c r="AG502" s="43"/>
      <c r="AH502" s="44">
        <f>SUM(U502:AE502)</f>
        <v>54</v>
      </c>
      <c r="AI502" s="45"/>
      <c r="AK502" s="53">
        <f>R502+AH502</f>
        <v>109</v>
      </c>
      <c r="AM502" s="53">
        <f>12-COUNTIF(E502:O502,"M")-COUNTIF(U502:AE502,"M")</f>
        <v>12</v>
      </c>
      <c r="AO502" s="53">
        <f>COUNTIF(E502:O502,"10")+COUNTIF(U502:AE502,"10")</f>
        <v>6</v>
      </c>
      <c r="AQ502" s="43"/>
      <c r="AR502" s="44">
        <f>AR500+AK502</f>
        <v>220</v>
      </c>
      <c r="AS502" s="45"/>
    </row>
    <row r="503" spans="1:45" ht="2.25" customHeight="1">
      <c r="A503" s="43"/>
      <c r="B503" s="46"/>
      <c r="C503" s="45"/>
      <c r="Q503" s="43"/>
      <c r="R503" s="46"/>
      <c r="S503" s="45"/>
      <c r="AG503" s="43"/>
      <c r="AH503" s="46"/>
      <c r="AI503" s="45"/>
      <c r="AQ503" s="43"/>
      <c r="AR503" s="46"/>
      <c r="AS503" s="45"/>
    </row>
    <row r="504" spans="1:45" ht="14.25">
      <c r="A504" s="43"/>
      <c r="B504" s="44">
        <v>3</v>
      </c>
      <c r="C504" s="45"/>
      <c r="E504" s="53">
        <v>10</v>
      </c>
      <c r="G504" s="53">
        <v>10</v>
      </c>
      <c r="I504" s="53">
        <v>8</v>
      </c>
      <c r="K504" s="53">
        <v>10</v>
      </c>
      <c r="M504" s="53">
        <v>10</v>
      </c>
      <c r="O504" s="53">
        <v>9</v>
      </c>
      <c r="Q504" s="43"/>
      <c r="R504" s="44">
        <f>SUM(E504:O504)</f>
        <v>57</v>
      </c>
      <c r="S504" s="45"/>
      <c r="U504" s="53">
        <v>10</v>
      </c>
      <c r="W504" s="53">
        <v>10</v>
      </c>
      <c r="Y504" s="53">
        <v>9</v>
      </c>
      <c r="AA504" s="53">
        <v>10</v>
      </c>
      <c r="AC504" s="53">
        <v>9</v>
      </c>
      <c r="AE504" s="53">
        <v>8</v>
      </c>
      <c r="AG504" s="43"/>
      <c r="AH504" s="44">
        <f>SUM(U504:AE504)</f>
        <v>56</v>
      </c>
      <c r="AI504" s="45"/>
      <c r="AK504" s="53">
        <f>R504+AH504</f>
        <v>113</v>
      </c>
      <c r="AM504" s="53">
        <f>12-COUNTIF(E504:O504,"M")-COUNTIF(U504:AE504,"M")</f>
        <v>12</v>
      </c>
      <c r="AO504" s="53">
        <f>COUNTIF(E504:O504,"10")+COUNTIF(U504:AE504,"10")</f>
        <v>7</v>
      </c>
      <c r="AQ504" s="43"/>
      <c r="AR504" s="44">
        <f>AR502+AK504</f>
        <v>333</v>
      </c>
      <c r="AS504" s="45"/>
    </row>
    <row r="505" spans="1:45" ht="2.25" customHeight="1">
      <c r="A505" s="43"/>
      <c r="B505" s="54"/>
      <c r="C505" s="45"/>
      <c r="E505" s="55"/>
      <c r="G505" s="55"/>
      <c r="K505" s="55"/>
      <c r="M505" s="55"/>
      <c r="O505" s="55"/>
      <c r="Q505" s="43"/>
      <c r="R505" s="54"/>
      <c r="S505" s="45"/>
      <c r="U505" s="55"/>
      <c r="W505" s="55"/>
      <c r="AA505" s="55"/>
      <c r="AC505" s="55"/>
      <c r="AE505" s="55"/>
      <c r="AG505" s="43"/>
      <c r="AH505" s="54"/>
      <c r="AI505" s="45"/>
      <c r="AK505" s="55"/>
      <c r="AM505" s="55"/>
      <c r="AO505" s="55"/>
      <c r="AQ505" s="43"/>
      <c r="AR505" s="54"/>
      <c r="AS505" s="45"/>
    </row>
    <row r="506" spans="1:45" ht="14.25">
      <c r="A506" s="43"/>
      <c r="B506" s="44">
        <v>4</v>
      </c>
      <c r="C506" s="45"/>
      <c r="E506" s="53">
        <v>10</v>
      </c>
      <c r="G506" s="53">
        <v>9</v>
      </c>
      <c r="I506" s="53">
        <v>8</v>
      </c>
      <c r="K506" s="53">
        <v>10</v>
      </c>
      <c r="M506" s="53">
        <v>10</v>
      </c>
      <c r="O506" s="53">
        <v>9</v>
      </c>
      <c r="Q506" s="43"/>
      <c r="R506" s="44">
        <f>SUM(E506:O506)</f>
        <v>56</v>
      </c>
      <c r="S506" s="45"/>
      <c r="U506" s="53">
        <v>9</v>
      </c>
      <c r="W506" s="53">
        <v>8</v>
      </c>
      <c r="Y506" s="53">
        <v>8</v>
      </c>
      <c r="AA506" s="53">
        <v>9</v>
      </c>
      <c r="AC506" s="53">
        <v>9</v>
      </c>
      <c r="AE506" s="53">
        <v>8</v>
      </c>
      <c r="AG506" s="43"/>
      <c r="AH506" s="44">
        <f>SUM(U506:AE506)</f>
        <v>51</v>
      </c>
      <c r="AI506" s="45"/>
      <c r="AK506" s="53">
        <f>R506+AH506</f>
        <v>107</v>
      </c>
      <c r="AM506" s="53">
        <f>12-COUNTIF(E506:O506,"M")-COUNTIF(U506:AE506,"M")</f>
        <v>12</v>
      </c>
      <c r="AO506" s="53">
        <f>COUNTIF(E506:O506,"10")+COUNTIF(U506:AE506,"10")</f>
        <v>3</v>
      </c>
      <c r="AQ506" s="43"/>
      <c r="AR506" s="44">
        <f>AR504+AK506</f>
        <v>440</v>
      </c>
      <c r="AS506" s="45"/>
    </row>
    <row r="507" spans="1:45" ht="2.25" customHeight="1">
      <c r="A507" s="43"/>
      <c r="B507" s="54"/>
      <c r="C507" s="45"/>
      <c r="E507" s="55"/>
      <c r="G507" s="55"/>
      <c r="K507" s="55"/>
      <c r="M507" s="55"/>
      <c r="O507" s="55"/>
      <c r="Q507" s="43"/>
      <c r="R507" s="54"/>
      <c r="S507" s="45"/>
      <c r="U507" s="55"/>
      <c r="W507" s="55"/>
      <c r="AA507" s="55"/>
      <c r="AC507" s="55"/>
      <c r="AE507" s="55"/>
      <c r="AG507" s="43"/>
      <c r="AH507" s="54"/>
      <c r="AI507" s="45"/>
      <c r="AK507" s="55"/>
      <c r="AM507" s="55"/>
      <c r="AO507" s="55"/>
      <c r="AQ507" s="43"/>
      <c r="AR507" s="54"/>
      <c r="AS507" s="45"/>
    </row>
    <row r="508" spans="1:45" ht="14.25">
      <c r="A508" s="43"/>
      <c r="B508" s="44">
        <v>5</v>
      </c>
      <c r="C508" s="45"/>
      <c r="E508" s="53">
        <v>10</v>
      </c>
      <c r="G508" s="53">
        <v>8</v>
      </c>
      <c r="I508" s="53">
        <v>8</v>
      </c>
      <c r="K508" s="53">
        <v>10</v>
      </c>
      <c r="M508" s="53">
        <v>9</v>
      </c>
      <c r="O508" s="53">
        <v>9</v>
      </c>
      <c r="Q508" s="43"/>
      <c r="R508" s="44">
        <f>SUM(E508:O508)</f>
        <v>54</v>
      </c>
      <c r="S508" s="45"/>
      <c r="U508" s="53">
        <v>9</v>
      </c>
      <c r="W508" s="53">
        <v>9</v>
      </c>
      <c r="Y508" s="53">
        <v>8</v>
      </c>
      <c r="AA508" s="53">
        <v>10</v>
      </c>
      <c r="AC508" s="53">
        <v>10</v>
      </c>
      <c r="AE508" s="53">
        <v>9</v>
      </c>
      <c r="AG508" s="43"/>
      <c r="AH508" s="44">
        <f>SUM(U508:AE508)</f>
        <v>55</v>
      </c>
      <c r="AI508" s="45"/>
      <c r="AK508" s="53">
        <f>R508+AH508</f>
        <v>109</v>
      </c>
      <c r="AM508" s="53">
        <f>12-COUNTIF(E508:O508,"M")-COUNTIF(U508:AE508,"M")</f>
        <v>12</v>
      </c>
      <c r="AO508" s="53">
        <f>COUNTIF(E508:O508,"10")+COUNTIF(U508:AE508,"10")</f>
        <v>4</v>
      </c>
      <c r="AQ508" s="43"/>
      <c r="AR508" s="44">
        <f>AR506+AK508</f>
        <v>549</v>
      </c>
      <c r="AS508" s="45"/>
    </row>
    <row r="509" spans="1:45" ht="2.25" customHeight="1">
      <c r="A509" s="47"/>
      <c r="B509" s="56"/>
      <c r="C509" s="49"/>
      <c r="D509" s="38"/>
      <c r="E509" s="57"/>
      <c r="F509" s="38"/>
      <c r="G509" s="57"/>
      <c r="H509" s="38"/>
      <c r="I509" s="38"/>
      <c r="J509" s="38"/>
      <c r="K509" s="57"/>
      <c r="L509" s="38"/>
      <c r="M509" s="57"/>
      <c r="N509" s="38"/>
      <c r="O509" s="57"/>
      <c r="P509" s="38"/>
      <c r="Q509" s="47"/>
      <c r="R509" s="56"/>
      <c r="S509" s="49"/>
      <c r="T509" s="38"/>
      <c r="U509" s="57"/>
      <c r="V509" s="38"/>
      <c r="W509" s="57"/>
      <c r="X509" s="38"/>
      <c r="Y509" s="38"/>
      <c r="Z509" s="38"/>
      <c r="AA509" s="57"/>
      <c r="AB509" s="38"/>
      <c r="AC509" s="57"/>
      <c r="AD509" s="38"/>
      <c r="AE509" s="57"/>
      <c r="AF509" s="38"/>
      <c r="AG509" s="47"/>
      <c r="AH509" s="56"/>
      <c r="AI509" s="49"/>
      <c r="AJ509" s="38"/>
      <c r="AK509" s="57"/>
      <c r="AL509" s="38"/>
      <c r="AM509" s="57"/>
      <c r="AN509" s="38"/>
      <c r="AO509" s="57"/>
      <c r="AP509" s="38"/>
      <c r="AQ509" s="47"/>
      <c r="AR509" s="56"/>
      <c r="AS509" s="49"/>
    </row>
    <row r="510" spans="2:45" ht="2.25" customHeight="1">
      <c r="B510" s="55"/>
      <c r="E510" s="55"/>
      <c r="G510" s="55"/>
      <c r="K510" s="55"/>
      <c r="M510" s="55"/>
      <c r="O510" s="55"/>
      <c r="R510" s="55"/>
      <c r="U510" s="55"/>
      <c r="W510" s="55"/>
      <c r="AA510" s="55"/>
      <c r="AC510" s="55"/>
      <c r="AE510" s="55"/>
      <c r="AH510" s="55"/>
      <c r="AJ510" s="40"/>
      <c r="AK510" s="58"/>
      <c r="AL510" s="41"/>
      <c r="AM510" s="58"/>
      <c r="AN510" s="41"/>
      <c r="AO510" s="58"/>
      <c r="AP510" s="41"/>
      <c r="AQ510" s="40"/>
      <c r="AR510" s="58"/>
      <c r="AS510" s="42"/>
    </row>
    <row r="511" spans="2:45" ht="14.25">
      <c r="B511" s="60" t="s">
        <v>53</v>
      </c>
      <c r="E511" s="62"/>
      <c r="F511" s="63"/>
      <c r="G511" s="63"/>
      <c r="H511" s="63"/>
      <c r="I511" s="63"/>
      <c r="J511" s="63"/>
      <c r="K511" s="63"/>
      <c r="L511" s="63"/>
      <c r="M511" s="63"/>
      <c r="N511" s="63"/>
      <c r="O511" s="64"/>
      <c r="Q511" s="68" t="s">
        <v>143</v>
      </c>
      <c r="R511" s="69"/>
      <c r="S511" s="70"/>
      <c r="U511" s="62"/>
      <c r="V511" s="63"/>
      <c r="W511" s="63"/>
      <c r="X511" s="63"/>
      <c r="Y511" s="63"/>
      <c r="Z511" s="63"/>
      <c r="AA511" s="63"/>
      <c r="AB511" s="63"/>
      <c r="AC511" s="63"/>
      <c r="AD511" s="63"/>
      <c r="AE511" s="64"/>
      <c r="AJ511" s="43"/>
      <c r="AK511" s="44">
        <f>SUM(AK500:AK508)</f>
        <v>549</v>
      </c>
      <c r="AL511" s="46"/>
      <c r="AM511" s="44">
        <f>SUM(AM500:AM508)</f>
        <v>60</v>
      </c>
      <c r="AN511" s="46"/>
      <c r="AO511" s="44">
        <f>SUM(AO500:AO508)</f>
        <v>25</v>
      </c>
      <c r="AP511" s="46"/>
      <c r="AQ511" s="43"/>
      <c r="AR511" s="44">
        <f>AK511</f>
        <v>549</v>
      </c>
      <c r="AS511" s="45"/>
    </row>
    <row r="512" spans="2:45" ht="2.25" customHeight="1">
      <c r="B512" s="61"/>
      <c r="E512" s="65"/>
      <c r="F512" s="66"/>
      <c r="G512" s="66"/>
      <c r="H512" s="66"/>
      <c r="I512" s="66"/>
      <c r="J512" s="66"/>
      <c r="K512" s="66"/>
      <c r="L512" s="66"/>
      <c r="M512" s="66"/>
      <c r="N512" s="66"/>
      <c r="O512" s="67"/>
      <c r="Q512" s="71"/>
      <c r="R512" s="72"/>
      <c r="S512" s="73"/>
      <c r="U512" s="65"/>
      <c r="V512" s="66"/>
      <c r="W512" s="66"/>
      <c r="X512" s="66"/>
      <c r="Y512" s="66"/>
      <c r="Z512" s="66"/>
      <c r="AA512" s="66"/>
      <c r="AB512" s="66"/>
      <c r="AC512" s="66"/>
      <c r="AD512" s="66"/>
      <c r="AE512" s="67"/>
      <c r="AJ512" s="47"/>
      <c r="AK512" s="48"/>
      <c r="AL512" s="48"/>
      <c r="AM512" s="48"/>
      <c r="AN512" s="48"/>
      <c r="AO512" s="48"/>
      <c r="AP512" s="48"/>
      <c r="AQ512" s="47"/>
      <c r="AR512" s="48"/>
      <c r="AS512" s="49"/>
    </row>
    <row r="514" spans="1:45" ht="2.25" customHeight="1">
      <c r="A514" s="32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R514" s="33"/>
      <c r="AS514" s="34"/>
    </row>
    <row r="515" spans="1:45" ht="14.25">
      <c r="A515" s="35"/>
      <c r="B515" s="74" t="s">
        <v>98</v>
      </c>
      <c r="C515" s="75"/>
      <c r="D515" s="75"/>
      <c r="E515" s="75"/>
      <c r="F515" s="75"/>
      <c r="G515" s="76"/>
      <c r="I515" s="74" t="str">
        <f>INDEX(Scores!$G:$G,MATCH(AM515,Scores!$BH:$BH,0),1)&amp;" "&amp;INDEX(Scores!$I:$I,MATCH(AM515,Scores!$BH:$BH,0),1)</f>
        <v>Luke James</v>
      </c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  <c r="AA515" s="75"/>
      <c r="AB515" s="75"/>
      <c r="AC515" s="76"/>
      <c r="AE515" s="74" t="s">
        <v>51</v>
      </c>
      <c r="AF515" s="75"/>
      <c r="AG515" s="75"/>
      <c r="AH515" s="75"/>
      <c r="AI515" s="75"/>
      <c r="AJ515" s="75"/>
      <c r="AK515" s="76"/>
      <c r="AM515" s="74" t="s">
        <v>88</v>
      </c>
      <c r="AN515" s="75"/>
      <c r="AO515" s="75"/>
      <c r="AP515" s="75"/>
      <c r="AQ515" s="75"/>
      <c r="AR515" s="76"/>
      <c r="AS515" s="36"/>
    </row>
    <row r="516" spans="1:45" ht="2.25" customHeight="1">
      <c r="A516" s="35"/>
      <c r="AS516" s="36"/>
    </row>
    <row r="517" spans="1:45" ht="14.25">
      <c r="A517" s="35"/>
      <c r="B517" s="74" t="s">
        <v>54</v>
      </c>
      <c r="C517" s="75"/>
      <c r="D517" s="75"/>
      <c r="E517" s="75"/>
      <c r="F517" s="75"/>
      <c r="G517" s="76"/>
      <c r="I517" s="74" t="s">
        <v>126</v>
      </c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  <c r="AA517" s="75"/>
      <c r="AB517" s="75"/>
      <c r="AC517" s="76"/>
      <c r="AE517" s="74" t="s">
        <v>138</v>
      </c>
      <c r="AF517" s="75"/>
      <c r="AG517" s="75"/>
      <c r="AH517" s="75"/>
      <c r="AI517" s="75"/>
      <c r="AJ517" s="75"/>
      <c r="AK517" s="76"/>
      <c r="AM517" s="74" t="s">
        <v>142</v>
      </c>
      <c r="AN517" s="75"/>
      <c r="AO517" s="75"/>
      <c r="AP517" s="75"/>
      <c r="AQ517" s="75"/>
      <c r="AR517" s="76"/>
      <c r="AS517" s="36"/>
    </row>
    <row r="518" spans="1:46" ht="2.25" customHeight="1">
      <c r="A518" s="37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9"/>
      <c r="AT518" s="30"/>
    </row>
    <row r="519" spans="1:45" ht="2.25" customHeight="1">
      <c r="A519" s="40"/>
      <c r="B519" s="41"/>
      <c r="C519" s="42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0"/>
      <c r="R519" s="41"/>
      <c r="S519" s="42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  <c r="AG519" s="40"/>
      <c r="AH519" s="41"/>
      <c r="AI519" s="42"/>
      <c r="AJ519" s="41"/>
      <c r="AK519" s="41"/>
      <c r="AL519" s="41"/>
      <c r="AM519" s="41"/>
      <c r="AN519" s="41"/>
      <c r="AO519" s="41"/>
      <c r="AP519" s="41"/>
      <c r="AQ519" s="40"/>
      <c r="AR519" s="41"/>
      <c r="AS519" s="42"/>
    </row>
    <row r="520" spans="1:45" ht="14.25">
      <c r="A520" s="43"/>
      <c r="B520" s="44" t="s">
        <v>134</v>
      </c>
      <c r="C520" s="45"/>
      <c r="D520" s="46"/>
      <c r="E520" s="44">
        <v>1</v>
      </c>
      <c r="F520" s="46"/>
      <c r="G520" s="44">
        <v>2</v>
      </c>
      <c r="H520" s="46"/>
      <c r="I520" s="44">
        <v>3</v>
      </c>
      <c r="J520" s="46"/>
      <c r="K520" s="44">
        <v>4</v>
      </c>
      <c r="L520" s="46"/>
      <c r="M520" s="44">
        <v>5</v>
      </c>
      <c r="N520" s="46"/>
      <c r="O520" s="44">
        <v>6</v>
      </c>
      <c r="P520" s="46"/>
      <c r="Q520" s="43"/>
      <c r="R520" s="44" t="s">
        <v>135</v>
      </c>
      <c r="S520" s="45"/>
      <c r="T520" s="46"/>
      <c r="U520" s="44">
        <v>1</v>
      </c>
      <c r="V520" s="46"/>
      <c r="W520" s="44">
        <v>2</v>
      </c>
      <c r="X520" s="46"/>
      <c r="Y520" s="44">
        <v>3</v>
      </c>
      <c r="Z520" s="46"/>
      <c r="AA520" s="44">
        <v>4</v>
      </c>
      <c r="AB520" s="46"/>
      <c r="AC520" s="44">
        <v>5</v>
      </c>
      <c r="AD520" s="46"/>
      <c r="AE520" s="44">
        <v>6</v>
      </c>
      <c r="AF520" s="46"/>
      <c r="AG520" s="43"/>
      <c r="AH520" s="44" t="s">
        <v>135</v>
      </c>
      <c r="AI520" s="45"/>
      <c r="AJ520" s="46"/>
      <c r="AK520" s="44" t="s">
        <v>136</v>
      </c>
      <c r="AL520" s="46"/>
      <c r="AM520" s="44" t="s">
        <v>57</v>
      </c>
      <c r="AN520" s="46"/>
      <c r="AO520" s="44" t="s">
        <v>2</v>
      </c>
      <c r="AP520" s="46"/>
      <c r="AQ520" s="43"/>
      <c r="AR520" s="44" t="s">
        <v>137</v>
      </c>
      <c r="AS520" s="45"/>
    </row>
    <row r="521" spans="1:45" ht="2.25" customHeight="1">
      <c r="A521" s="47"/>
      <c r="B521" s="48"/>
      <c r="C521" s="49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7"/>
      <c r="R521" s="48"/>
      <c r="S521" s="49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7"/>
      <c r="AH521" s="48"/>
      <c r="AI521" s="49"/>
      <c r="AJ521" s="48"/>
      <c r="AK521" s="48"/>
      <c r="AL521" s="48"/>
      <c r="AM521" s="48"/>
      <c r="AN521" s="48"/>
      <c r="AO521" s="48"/>
      <c r="AP521" s="48"/>
      <c r="AQ521" s="47"/>
      <c r="AR521" s="48"/>
      <c r="AS521" s="49"/>
    </row>
    <row r="522" spans="1:45" ht="2.25" customHeight="1">
      <c r="A522" s="43"/>
      <c r="B522" s="50"/>
      <c r="C522" s="51"/>
      <c r="D522" s="52"/>
      <c r="E522" s="52"/>
      <c r="F522" s="52"/>
      <c r="G522" s="52"/>
      <c r="Q522" s="43"/>
      <c r="R522" s="46"/>
      <c r="S522" s="45"/>
      <c r="AG522" s="43"/>
      <c r="AH522" s="46"/>
      <c r="AI522" s="45"/>
      <c r="AQ522" s="43"/>
      <c r="AR522" s="50"/>
      <c r="AS522" s="45"/>
    </row>
    <row r="523" spans="1:45" ht="14.25">
      <c r="A523" s="43"/>
      <c r="B523" s="44">
        <v>1</v>
      </c>
      <c r="C523" s="45"/>
      <c r="E523" s="53">
        <v>9</v>
      </c>
      <c r="G523" s="53">
        <v>8</v>
      </c>
      <c r="I523" s="53">
        <v>7</v>
      </c>
      <c r="K523" s="53">
        <v>9</v>
      </c>
      <c r="M523" s="53">
        <v>9</v>
      </c>
      <c r="O523" s="53">
        <v>7</v>
      </c>
      <c r="Q523" s="43"/>
      <c r="R523" s="44">
        <f>SUM(E523:O523)</f>
        <v>49</v>
      </c>
      <c r="S523" s="45"/>
      <c r="U523" s="53">
        <v>9</v>
      </c>
      <c r="W523" s="53">
        <v>9</v>
      </c>
      <c r="Y523" s="53">
        <v>8</v>
      </c>
      <c r="AA523" s="53">
        <v>9</v>
      </c>
      <c r="AC523" s="53">
        <v>9</v>
      </c>
      <c r="AE523" s="53">
        <v>8</v>
      </c>
      <c r="AG523" s="43"/>
      <c r="AH523" s="44">
        <f>SUM(U523:AE523)</f>
        <v>52</v>
      </c>
      <c r="AI523" s="45"/>
      <c r="AK523" s="53">
        <f>R523+AH523</f>
        <v>101</v>
      </c>
      <c r="AM523" s="53">
        <f>12-COUNTIF(E523:O523,"M")-COUNTIF(U523:AE523,"M")</f>
        <v>12</v>
      </c>
      <c r="AO523" s="53">
        <f>COUNTIF(E523:O523,"10")+COUNTIF(U523:AE523,"10")</f>
        <v>0</v>
      </c>
      <c r="AQ523" s="43"/>
      <c r="AR523" s="44">
        <f>AK523</f>
        <v>101</v>
      </c>
      <c r="AS523" s="45"/>
    </row>
    <row r="524" spans="1:45" ht="2.25" customHeight="1">
      <c r="A524" s="43"/>
      <c r="B524" s="50"/>
      <c r="C524" s="45"/>
      <c r="E524" s="52"/>
      <c r="G524" s="52"/>
      <c r="K524" s="52"/>
      <c r="M524" s="52"/>
      <c r="O524" s="52"/>
      <c r="Q524" s="43"/>
      <c r="R524" s="50"/>
      <c r="S524" s="45"/>
      <c r="U524" s="52"/>
      <c r="W524" s="52"/>
      <c r="AA524" s="52"/>
      <c r="AC524" s="52"/>
      <c r="AE524" s="52"/>
      <c r="AG524" s="43"/>
      <c r="AH524" s="50"/>
      <c r="AI524" s="45"/>
      <c r="AK524" s="52"/>
      <c r="AM524" s="52"/>
      <c r="AO524" s="52"/>
      <c r="AQ524" s="43"/>
      <c r="AR524" s="50"/>
      <c r="AS524" s="45"/>
    </row>
    <row r="525" spans="1:45" ht="14.25">
      <c r="A525" s="43"/>
      <c r="B525" s="44">
        <v>2</v>
      </c>
      <c r="C525" s="45"/>
      <c r="E525" s="53">
        <v>8</v>
      </c>
      <c r="G525" s="53">
        <v>7</v>
      </c>
      <c r="I525" s="53">
        <v>6</v>
      </c>
      <c r="K525" s="53">
        <v>9</v>
      </c>
      <c r="M525" s="53">
        <v>9</v>
      </c>
      <c r="O525" s="53">
        <v>8</v>
      </c>
      <c r="Q525" s="43"/>
      <c r="R525" s="44">
        <f>SUM(E525:O525)</f>
        <v>47</v>
      </c>
      <c r="S525" s="45"/>
      <c r="U525" s="53">
        <v>8</v>
      </c>
      <c r="W525" s="53">
        <v>8</v>
      </c>
      <c r="Y525" s="53">
        <v>7</v>
      </c>
      <c r="AA525" s="53">
        <v>9</v>
      </c>
      <c r="AC525" s="53">
        <v>9</v>
      </c>
      <c r="AE525" s="53" t="s">
        <v>145</v>
      </c>
      <c r="AG525" s="43"/>
      <c r="AH525" s="44">
        <f>SUM(U525:AE525)</f>
        <v>41</v>
      </c>
      <c r="AI525" s="45"/>
      <c r="AK525" s="53">
        <f>R525+AH525</f>
        <v>88</v>
      </c>
      <c r="AM525" s="53">
        <f>12-COUNTIF(E525:O525,"M")-COUNTIF(U525:AE525,"M")</f>
        <v>11</v>
      </c>
      <c r="AO525" s="53">
        <f>COUNTIF(E525:O525,"10")+COUNTIF(U525:AE525,"10")</f>
        <v>0</v>
      </c>
      <c r="AQ525" s="43"/>
      <c r="AR525" s="44">
        <f>AR523+AK525</f>
        <v>189</v>
      </c>
      <c r="AS525" s="45"/>
    </row>
    <row r="526" spans="1:45" ht="2.25" customHeight="1">
      <c r="A526" s="43"/>
      <c r="B526" s="46"/>
      <c r="C526" s="45"/>
      <c r="Q526" s="43"/>
      <c r="R526" s="46"/>
      <c r="S526" s="45"/>
      <c r="AG526" s="43"/>
      <c r="AH526" s="46"/>
      <c r="AI526" s="45"/>
      <c r="AQ526" s="43"/>
      <c r="AR526" s="46"/>
      <c r="AS526" s="45"/>
    </row>
    <row r="527" spans="1:45" ht="14.25">
      <c r="A527" s="43"/>
      <c r="B527" s="44">
        <v>3</v>
      </c>
      <c r="C527" s="45"/>
      <c r="E527" s="53">
        <v>9</v>
      </c>
      <c r="G527" s="53">
        <v>8</v>
      </c>
      <c r="I527" s="53">
        <v>8</v>
      </c>
      <c r="K527" s="53">
        <v>8</v>
      </c>
      <c r="M527" s="53">
        <v>7</v>
      </c>
      <c r="O527" s="53">
        <v>7</v>
      </c>
      <c r="Q527" s="43"/>
      <c r="R527" s="44">
        <f>SUM(E527:O527)</f>
        <v>47</v>
      </c>
      <c r="S527" s="45"/>
      <c r="U527" s="53">
        <v>10</v>
      </c>
      <c r="W527" s="53">
        <v>9</v>
      </c>
      <c r="Y527" s="53">
        <v>7</v>
      </c>
      <c r="AA527" s="53">
        <v>10</v>
      </c>
      <c r="AC527" s="53">
        <v>9</v>
      </c>
      <c r="AE527" s="53">
        <v>9</v>
      </c>
      <c r="AG527" s="43"/>
      <c r="AH527" s="44">
        <f>SUM(U527:AE527)</f>
        <v>54</v>
      </c>
      <c r="AI527" s="45"/>
      <c r="AK527" s="53">
        <f>R527+AH527</f>
        <v>101</v>
      </c>
      <c r="AM527" s="53">
        <f>12-COUNTIF(E527:O527,"M")-COUNTIF(U527:AE527,"M")</f>
        <v>12</v>
      </c>
      <c r="AO527" s="53">
        <f>COUNTIF(E527:O527,"10")+COUNTIF(U527:AE527,"10")</f>
        <v>2</v>
      </c>
      <c r="AQ527" s="43"/>
      <c r="AR527" s="44">
        <f>AR525+AK527</f>
        <v>290</v>
      </c>
      <c r="AS527" s="45"/>
    </row>
    <row r="528" spans="1:45" ht="2.25" customHeight="1">
      <c r="A528" s="43"/>
      <c r="B528" s="54"/>
      <c r="C528" s="45"/>
      <c r="E528" s="55"/>
      <c r="G528" s="55"/>
      <c r="K528" s="55"/>
      <c r="M528" s="55"/>
      <c r="O528" s="55"/>
      <c r="Q528" s="43"/>
      <c r="R528" s="54"/>
      <c r="S528" s="45"/>
      <c r="U528" s="55"/>
      <c r="W528" s="55"/>
      <c r="AA528" s="55"/>
      <c r="AC528" s="55"/>
      <c r="AE528" s="55"/>
      <c r="AG528" s="43"/>
      <c r="AH528" s="54"/>
      <c r="AI528" s="45"/>
      <c r="AK528" s="55"/>
      <c r="AM528" s="55"/>
      <c r="AO528" s="55"/>
      <c r="AQ528" s="43"/>
      <c r="AR528" s="54"/>
      <c r="AS528" s="45"/>
    </row>
    <row r="529" spans="1:45" ht="14.25">
      <c r="A529" s="43"/>
      <c r="B529" s="44">
        <v>4</v>
      </c>
      <c r="C529" s="45"/>
      <c r="E529" s="53">
        <v>10</v>
      </c>
      <c r="G529" s="53">
        <v>9</v>
      </c>
      <c r="I529" s="53">
        <v>7</v>
      </c>
      <c r="K529" s="53">
        <v>9</v>
      </c>
      <c r="M529" s="53">
        <v>8</v>
      </c>
      <c r="O529" s="53">
        <v>8</v>
      </c>
      <c r="Q529" s="43"/>
      <c r="R529" s="44">
        <f>SUM(E529:O529)</f>
        <v>51</v>
      </c>
      <c r="S529" s="45"/>
      <c r="U529" s="53">
        <v>9</v>
      </c>
      <c r="W529" s="53">
        <v>9</v>
      </c>
      <c r="Y529" s="53">
        <v>9</v>
      </c>
      <c r="AA529" s="53">
        <v>9</v>
      </c>
      <c r="AC529" s="53">
        <v>7</v>
      </c>
      <c r="AE529" s="53">
        <v>7</v>
      </c>
      <c r="AG529" s="43"/>
      <c r="AH529" s="44">
        <f>SUM(U529:AE529)</f>
        <v>50</v>
      </c>
      <c r="AI529" s="45"/>
      <c r="AK529" s="53">
        <f>R529+AH529</f>
        <v>101</v>
      </c>
      <c r="AM529" s="53">
        <f>12-COUNTIF(E529:O529,"M")-COUNTIF(U529:AE529,"M")</f>
        <v>12</v>
      </c>
      <c r="AO529" s="53">
        <f>COUNTIF(E529:O529,"10")+COUNTIF(U529:AE529,"10")</f>
        <v>1</v>
      </c>
      <c r="AQ529" s="43"/>
      <c r="AR529" s="44">
        <f>AR527+AK529</f>
        <v>391</v>
      </c>
      <c r="AS529" s="45"/>
    </row>
    <row r="530" spans="1:45" ht="2.25" customHeight="1">
      <c r="A530" s="43"/>
      <c r="B530" s="54"/>
      <c r="C530" s="45"/>
      <c r="E530" s="55"/>
      <c r="G530" s="55"/>
      <c r="K530" s="55"/>
      <c r="M530" s="55"/>
      <c r="O530" s="55"/>
      <c r="Q530" s="43"/>
      <c r="R530" s="54"/>
      <c r="S530" s="45"/>
      <c r="U530" s="55"/>
      <c r="W530" s="55"/>
      <c r="AA530" s="55"/>
      <c r="AC530" s="55"/>
      <c r="AE530" s="55"/>
      <c r="AG530" s="43"/>
      <c r="AH530" s="54"/>
      <c r="AI530" s="45"/>
      <c r="AK530" s="55"/>
      <c r="AM530" s="55"/>
      <c r="AO530" s="55"/>
      <c r="AQ530" s="43"/>
      <c r="AR530" s="54"/>
      <c r="AS530" s="45"/>
    </row>
    <row r="531" spans="1:45" ht="14.25">
      <c r="A531" s="43"/>
      <c r="B531" s="44">
        <v>5</v>
      </c>
      <c r="C531" s="45"/>
      <c r="E531" s="53">
        <v>9</v>
      </c>
      <c r="G531" s="53">
        <v>7</v>
      </c>
      <c r="I531" s="53">
        <v>7</v>
      </c>
      <c r="K531" s="53">
        <v>9</v>
      </c>
      <c r="M531" s="53">
        <v>9</v>
      </c>
      <c r="O531" s="53" t="s">
        <v>145</v>
      </c>
      <c r="Q531" s="43"/>
      <c r="R531" s="44">
        <f>SUM(E531:O531)</f>
        <v>41</v>
      </c>
      <c r="S531" s="45"/>
      <c r="U531" s="53">
        <v>9</v>
      </c>
      <c r="W531" s="53">
        <v>7</v>
      </c>
      <c r="Y531" s="53">
        <v>6</v>
      </c>
      <c r="AA531" s="53">
        <v>9</v>
      </c>
      <c r="AC531" s="53">
        <v>9</v>
      </c>
      <c r="AE531" s="53">
        <v>7</v>
      </c>
      <c r="AG531" s="43"/>
      <c r="AH531" s="44">
        <f>SUM(U531:AE531)</f>
        <v>47</v>
      </c>
      <c r="AI531" s="45"/>
      <c r="AK531" s="53">
        <f>R531+AH531</f>
        <v>88</v>
      </c>
      <c r="AM531" s="53">
        <f>12-COUNTIF(E531:O531,"M")-COUNTIF(U531:AE531,"M")</f>
        <v>11</v>
      </c>
      <c r="AO531" s="53">
        <f>COUNTIF(E531:O531,"10")+COUNTIF(U531:AE531,"10")</f>
        <v>0</v>
      </c>
      <c r="AQ531" s="43"/>
      <c r="AR531" s="44">
        <f>AR529+AK531</f>
        <v>479</v>
      </c>
      <c r="AS531" s="45"/>
    </row>
    <row r="532" spans="1:45" ht="2.25" customHeight="1">
      <c r="A532" s="47"/>
      <c r="B532" s="56"/>
      <c r="C532" s="49"/>
      <c r="D532" s="38"/>
      <c r="E532" s="57"/>
      <c r="F532" s="38"/>
      <c r="G532" s="57"/>
      <c r="H532" s="38"/>
      <c r="I532" s="38"/>
      <c r="J532" s="38"/>
      <c r="K532" s="57"/>
      <c r="L532" s="38"/>
      <c r="M532" s="57"/>
      <c r="N532" s="38"/>
      <c r="O532" s="57"/>
      <c r="P532" s="38"/>
      <c r="Q532" s="47"/>
      <c r="R532" s="56"/>
      <c r="S532" s="49"/>
      <c r="T532" s="38"/>
      <c r="U532" s="57"/>
      <c r="V532" s="38"/>
      <c r="W532" s="57"/>
      <c r="X532" s="38"/>
      <c r="Y532" s="38"/>
      <c r="Z532" s="38"/>
      <c r="AA532" s="57"/>
      <c r="AB532" s="38"/>
      <c r="AC532" s="57"/>
      <c r="AD532" s="38"/>
      <c r="AE532" s="57"/>
      <c r="AF532" s="38"/>
      <c r="AG532" s="47"/>
      <c r="AH532" s="56"/>
      <c r="AI532" s="49"/>
      <c r="AJ532" s="38"/>
      <c r="AK532" s="57"/>
      <c r="AL532" s="38"/>
      <c r="AM532" s="57"/>
      <c r="AN532" s="38"/>
      <c r="AO532" s="57"/>
      <c r="AP532" s="38"/>
      <c r="AQ532" s="47"/>
      <c r="AR532" s="56"/>
      <c r="AS532" s="49"/>
    </row>
    <row r="533" spans="2:45" ht="2.25" customHeight="1">
      <c r="B533" s="55"/>
      <c r="E533" s="55"/>
      <c r="G533" s="55"/>
      <c r="K533" s="55"/>
      <c r="M533" s="55"/>
      <c r="O533" s="55"/>
      <c r="R533" s="55"/>
      <c r="U533" s="55"/>
      <c r="W533" s="55"/>
      <c r="AA533" s="55"/>
      <c r="AC533" s="55"/>
      <c r="AE533" s="55"/>
      <c r="AH533" s="55"/>
      <c r="AJ533" s="40"/>
      <c r="AK533" s="58"/>
      <c r="AL533" s="41"/>
      <c r="AM533" s="58"/>
      <c r="AN533" s="41"/>
      <c r="AO533" s="58"/>
      <c r="AP533" s="41"/>
      <c r="AQ533" s="40"/>
      <c r="AR533" s="58"/>
      <c r="AS533" s="42"/>
    </row>
    <row r="534" spans="2:45" ht="14.25">
      <c r="B534" s="60" t="s">
        <v>53</v>
      </c>
      <c r="E534" s="62"/>
      <c r="F534" s="63"/>
      <c r="G534" s="63"/>
      <c r="H534" s="63"/>
      <c r="I534" s="63"/>
      <c r="J534" s="63"/>
      <c r="K534" s="63"/>
      <c r="L534" s="63"/>
      <c r="M534" s="63"/>
      <c r="N534" s="63"/>
      <c r="O534" s="64"/>
      <c r="Q534" s="68" t="s">
        <v>143</v>
      </c>
      <c r="R534" s="69"/>
      <c r="S534" s="70"/>
      <c r="U534" s="62"/>
      <c r="V534" s="63"/>
      <c r="W534" s="63"/>
      <c r="X534" s="63"/>
      <c r="Y534" s="63"/>
      <c r="Z534" s="63"/>
      <c r="AA534" s="63"/>
      <c r="AB534" s="63"/>
      <c r="AC534" s="63"/>
      <c r="AD534" s="63"/>
      <c r="AE534" s="64"/>
      <c r="AJ534" s="43"/>
      <c r="AK534" s="44">
        <f>SUM(AK523:AK531)</f>
        <v>479</v>
      </c>
      <c r="AL534" s="46"/>
      <c r="AM534" s="44">
        <f>SUM(AM523:AM531)</f>
        <v>58</v>
      </c>
      <c r="AN534" s="46"/>
      <c r="AO534" s="44">
        <f>SUM(AO523:AO531)</f>
        <v>3</v>
      </c>
      <c r="AP534" s="46"/>
      <c r="AQ534" s="43"/>
      <c r="AR534" s="44">
        <f>AK534</f>
        <v>479</v>
      </c>
      <c r="AS534" s="45"/>
    </row>
    <row r="535" spans="2:45" ht="2.25" customHeight="1">
      <c r="B535" s="61"/>
      <c r="E535" s="65"/>
      <c r="F535" s="66"/>
      <c r="G535" s="66"/>
      <c r="H535" s="66"/>
      <c r="I535" s="66"/>
      <c r="J535" s="66"/>
      <c r="K535" s="66"/>
      <c r="L535" s="66"/>
      <c r="M535" s="66"/>
      <c r="N535" s="66"/>
      <c r="O535" s="67"/>
      <c r="Q535" s="71"/>
      <c r="R535" s="72"/>
      <c r="S535" s="73"/>
      <c r="U535" s="65"/>
      <c r="V535" s="66"/>
      <c r="W535" s="66"/>
      <c r="X535" s="66"/>
      <c r="Y535" s="66"/>
      <c r="Z535" s="66"/>
      <c r="AA535" s="66"/>
      <c r="AB535" s="66"/>
      <c r="AC535" s="66"/>
      <c r="AD535" s="66"/>
      <c r="AE535" s="67"/>
      <c r="AJ535" s="47"/>
      <c r="AK535" s="48"/>
      <c r="AL535" s="48"/>
      <c r="AM535" s="48"/>
      <c r="AN535" s="48"/>
      <c r="AO535" s="48"/>
      <c r="AP535" s="48"/>
      <c r="AQ535" s="47"/>
      <c r="AR535" s="48"/>
      <c r="AS535" s="49"/>
    </row>
    <row r="537" spans="1:45" ht="2.25" customHeight="1">
      <c r="A537" s="32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3"/>
      <c r="AK537" s="33"/>
      <c r="AL537" s="33"/>
      <c r="AM537" s="33"/>
      <c r="AN537" s="33"/>
      <c r="AO537" s="33"/>
      <c r="AP537" s="33"/>
      <c r="AQ537" s="33"/>
      <c r="AR537" s="33"/>
      <c r="AS537" s="34"/>
    </row>
    <row r="538" spans="1:45" ht="14.25">
      <c r="A538" s="35"/>
      <c r="B538" s="74" t="s">
        <v>98</v>
      </c>
      <c r="C538" s="75"/>
      <c r="D538" s="75"/>
      <c r="E538" s="75"/>
      <c r="F538" s="75"/>
      <c r="G538" s="76"/>
      <c r="I538" s="74" t="str">
        <f>INDEX(Scores!$G:$G,MATCH(AM538,Scores!$BH:$BH,0),1)&amp;" "&amp;INDEX(Scores!$I:$I,MATCH(AM538,Scores!$BH:$BH,0),1)</f>
        <v>Suz Richards</v>
      </c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  <c r="AA538" s="75"/>
      <c r="AB538" s="75"/>
      <c r="AC538" s="76"/>
      <c r="AE538" s="74" t="s">
        <v>51</v>
      </c>
      <c r="AF538" s="75"/>
      <c r="AG538" s="75"/>
      <c r="AH538" s="75"/>
      <c r="AI538" s="75"/>
      <c r="AJ538" s="75"/>
      <c r="AK538" s="76"/>
      <c r="AM538" s="74" t="s">
        <v>89</v>
      </c>
      <c r="AN538" s="75"/>
      <c r="AO538" s="75"/>
      <c r="AP538" s="75"/>
      <c r="AQ538" s="75"/>
      <c r="AR538" s="76"/>
      <c r="AS538" s="36"/>
    </row>
    <row r="539" spans="1:45" ht="2.25" customHeight="1">
      <c r="A539" s="35"/>
      <c r="AS539" s="36"/>
    </row>
    <row r="540" spans="1:45" ht="14.25">
      <c r="A540" s="35"/>
      <c r="B540" s="74" t="s">
        <v>54</v>
      </c>
      <c r="C540" s="75"/>
      <c r="D540" s="75"/>
      <c r="E540" s="75"/>
      <c r="F540" s="75"/>
      <c r="G540" s="76"/>
      <c r="I540" s="74" t="s">
        <v>125</v>
      </c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  <c r="AA540" s="75"/>
      <c r="AB540" s="75"/>
      <c r="AC540" s="76"/>
      <c r="AE540" s="74" t="s">
        <v>138</v>
      </c>
      <c r="AF540" s="75"/>
      <c r="AG540" s="75"/>
      <c r="AH540" s="75"/>
      <c r="AI540" s="75"/>
      <c r="AJ540" s="75"/>
      <c r="AK540" s="76"/>
      <c r="AM540" s="74" t="s">
        <v>142</v>
      </c>
      <c r="AN540" s="75"/>
      <c r="AO540" s="75"/>
      <c r="AP540" s="75"/>
      <c r="AQ540" s="75"/>
      <c r="AR540" s="76"/>
      <c r="AS540" s="36"/>
    </row>
    <row r="541" spans="1:46" ht="2.25" customHeight="1">
      <c r="A541" s="37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9"/>
      <c r="AT541" s="30"/>
    </row>
    <row r="542" spans="1:45" ht="2.25" customHeight="1">
      <c r="A542" s="40"/>
      <c r="B542" s="41"/>
      <c r="C542" s="42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0"/>
      <c r="R542" s="41"/>
      <c r="S542" s="42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  <c r="AG542" s="40"/>
      <c r="AH542" s="41"/>
      <c r="AI542" s="42"/>
      <c r="AJ542" s="41"/>
      <c r="AK542" s="41"/>
      <c r="AL542" s="41"/>
      <c r="AM542" s="41"/>
      <c r="AN542" s="41"/>
      <c r="AO542" s="41"/>
      <c r="AP542" s="41"/>
      <c r="AQ542" s="40"/>
      <c r="AR542" s="41"/>
      <c r="AS542" s="42"/>
    </row>
    <row r="543" spans="1:45" ht="14.25">
      <c r="A543" s="43"/>
      <c r="B543" s="44" t="s">
        <v>134</v>
      </c>
      <c r="C543" s="45"/>
      <c r="D543" s="46"/>
      <c r="E543" s="44">
        <v>1</v>
      </c>
      <c r="F543" s="46"/>
      <c r="G543" s="44">
        <v>2</v>
      </c>
      <c r="H543" s="46"/>
      <c r="I543" s="44">
        <v>3</v>
      </c>
      <c r="J543" s="46"/>
      <c r="K543" s="44">
        <v>4</v>
      </c>
      <c r="L543" s="46"/>
      <c r="M543" s="44">
        <v>5</v>
      </c>
      <c r="N543" s="46"/>
      <c r="O543" s="44">
        <v>6</v>
      </c>
      <c r="P543" s="46"/>
      <c r="Q543" s="43"/>
      <c r="R543" s="44" t="s">
        <v>135</v>
      </c>
      <c r="S543" s="45"/>
      <c r="T543" s="46"/>
      <c r="U543" s="44">
        <v>1</v>
      </c>
      <c r="V543" s="46"/>
      <c r="W543" s="44">
        <v>2</v>
      </c>
      <c r="X543" s="46"/>
      <c r="Y543" s="44">
        <v>3</v>
      </c>
      <c r="Z543" s="46"/>
      <c r="AA543" s="44">
        <v>4</v>
      </c>
      <c r="AB543" s="46"/>
      <c r="AC543" s="44">
        <v>5</v>
      </c>
      <c r="AD543" s="46"/>
      <c r="AE543" s="44">
        <v>6</v>
      </c>
      <c r="AF543" s="46"/>
      <c r="AG543" s="43"/>
      <c r="AH543" s="44" t="s">
        <v>135</v>
      </c>
      <c r="AI543" s="45"/>
      <c r="AJ543" s="46"/>
      <c r="AK543" s="44" t="s">
        <v>136</v>
      </c>
      <c r="AL543" s="46"/>
      <c r="AM543" s="44" t="s">
        <v>57</v>
      </c>
      <c r="AN543" s="46"/>
      <c r="AO543" s="44" t="s">
        <v>2</v>
      </c>
      <c r="AP543" s="46"/>
      <c r="AQ543" s="43"/>
      <c r="AR543" s="44" t="s">
        <v>137</v>
      </c>
      <c r="AS543" s="45"/>
    </row>
    <row r="544" spans="1:45" ht="2.25" customHeight="1">
      <c r="A544" s="47"/>
      <c r="B544" s="48"/>
      <c r="C544" s="49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7"/>
      <c r="R544" s="48"/>
      <c r="S544" s="49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7"/>
      <c r="AH544" s="48"/>
      <c r="AI544" s="49"/>
      <c r="AJ544" s="48"/>
      <c r="AK544" s="48"/>
      <c r="AL544" s="48"/>
      <c r="AM544" s="48"/>
      <c r="AN544" s="48"/>
      <c r="AO544" s="48"/>
      <c r="AP544" s="48"/>
      <c r="AQ544" s="47"/>
      <c r="AR544" s="48"/>
      <c r="AS544" s="49"/>
    </row>
    <row r="545" spans="1:45" ht="2.25" customHeight="1">
      <c r="A545" s="43"/>
      <c r="B545" s="50"/>
      <c r="C545" s="51"/>
      <c r="D545" s="52"/>
      <c r="E545" s="52"/>
      <c r="F545" s="52"/>
      <c r="G545" s="52"/>
      <c r="Q545" s="43"/>
      <c r="R545" s="46"/>
      <c r="S545" s="45"/>
      <c r="AG545" s="43"/>
      <c r="AH545" s="46"/>
      <c r="AI545" s="45"/>
      <c r="AQ545" s="43"/>
      <c r="AR545" s="50"/>
      <c r="AS545" s="45"/>
    </row>
    <row r="546" spans="1:45" ht="14.25">
      <c r="A546" s="43"/>
      <c r="B546" s="44">
        <v>1</v>
      </c>
      <c r="C546" s="45"/>
      <c r="E546" s="53">
        <v>10</v>
      </c>
      <c r="G546" s="53">
        <v>9</v>
      </c>
      <c r="I546" s="53">
        <v>9</v>
      </c>
      <c r="K546" s="53">
        <v>9</v>
      </c>
      <c r="M546" s="53">
        <v>9</v>
      </c>
      <c r="O546" s="53">
        <v>9</v>
      </c>
      <c r="Q546" s="43"/>
      <c r="R546" s="44">
        <f>E546+G546+I546+K546+M546+O546</f>
        <v>55</v>
      </c>
      <c r="S546" s="45"/>
      <c r="U546" s="53">
        <v>9</v>
      </c>
      <c r="W546" s="53">
        <v>9</v>
      </c>
      <c r="Y546" s="53">
        <v>9</v>
      </c>
      <c r="AA546" s="53">
        <v>10</v>
      </c>
      <c r="AC546" s="53">
        <v>9</v>
      </c>
      <c r="AE546" s="53">
        <v>8</v>
      </c>
      <c r="AG546" s="43"/>
      <c r="AH546" s="44">
        <f>U546+W546+Y546+AA546+AC546+AE546</f>
        <v>54</v>
      </c>
      <c r="AI546" s="45"/>
      <c r="AK546" s="53">
        <f>R546+AH546</f>
        <v>109</v>
      </c>
      <c r="AM546" s="53">
        <f>12-COUNTIF(E546:O546,"M")-COUNTIF(U546:AE546,"M")</f>
        <v>12</v>
      </c>
      <c r="AO546" s="53">
        <f>COUNTIF(E546:O546,"10")+COUNTIF(U546:AE546,"10")</f>
        <v>2</v>
      </c>
      <c r="AQ546" s="43"/>
      <c r="AR546" s="44">
        <f>AK546</f>
        <v>109</v>
      </c>
      <c r="AS546" s="45"/>
    </row>
    <row r="547" spans="1:45" ht="2.25" customHeight="1">
      <c r="A547" s="43"/>
      <c r="B547" s="50"/>
      <c r="C547" s="45"/>
      <c r="E547" s="52"/>
      <c r="G547" s="52"/>
      <c r="K547" s="52"/>
      <c r="M547" s="52"/>
      <c r="O547" s="52"/>
      <c r="Q547" s="43"/>
      <c r="R547" s="50"/>
      <c r="S547" s="45"/>
      <c r="U547" s="52"/>
      <c r="W547" s="52"/>
      <c r="AA547" s="52"/>
      <c r="AC547" s="52"/>
      <c r="AE547" s="52"/>
      <c r="AG547" s="43"/>
      <c r="AH547" s="50"/>
      <c r="AI547" s="45"/>
      <c r="AK547" s="52"/>
      <c r="AM547" s="52"/>
      <c r="AO547" s="52"/>
      <c r="AQ547" s="43"/>
      <c r="AR547" s="50"/>
      <c r="AS547" s="45"/>
    </row>
    <row r="548" spans="1:45" ht="14.25">
      <c r="A548" s="43"/>
      <c r="B548" s="44">
        <v>2</v>
      </c>
      <c r="C548" s="45"/>
      <c r="E548" s="53">
        <v>9</v>
      </c>
      <c r="G548" s="53">
        <v>9</v>
      </c>
      <c r="I548" s="53">
        <v>9</v>
      </c>
      <c r="K548" s="53">
        <v>9</v>
      </c>
      <c r="M548" s="53">
        <v>9</v>
      </c>
      <c r="O548" s="53">
        <v>9</v>
      </c>
      <c r="Q548" s="43"/>
      <c r="R548" s="44">
        <f>E548+G548+I548+K548+M548+O548</f>
        <v>54</v>
      </c>
      <c r="S548" s="45"/>
      <c r="U548" s="53">
        <v>10</v>
      </c>
      <c r="W548" s="53">
        <v>9</v>
      </c>
      <c r="Y548" s="53">
        <v>9</v>
      </c>
      <c r="AA548" s="53">
        <v>10</v>
      </c>
      <c r="AC548" s="53">
        <v>10</v>
      </c>
      <c r="AE548" s="53">
        <v>9</v>
      </c>
      <c r="AG548" s="43"/>
      <c r="AH548" s="44">
        <f>U548+W548+Y548+AA548+AC548+AE548</f>
        <v>57</v>
      </c>
      <c r="AI548" s="45"/>
      <c r="AK548" s="53">
        <f>R548+AH548</f>
        <v>111</v>
      </c>
      <c r="AM548" s="53">
        <f>12-COUNTIF(E548:O548,"M")-COUNTIF(U548:AE548,"M")</f>
        <v>12</v>
      </c>
      <c r="AO548" s="53">
        <f>COUNTIF(E548:O548,"10")+COUNTIF(U548:AE548,"10")</f>
        <v>3</v>
      </c>
      <c r="AQ548" s="43"/>
      <c r="AR548" s="44">
        <f>AR546+AK548</f>
        <v>220</v>
      </c>
      <c r="AS548" s="45"/>
    </row>
    <row r="549" spans="1:45" ht="2.25" customHeight="1">
      <c r="A549" s="43"/>
      <c r="B549" s="46"/>
      <c r="C549" s="45"/>
      <c r="Q549" s="43"/>
      <c r="R549" s="46"/>
      <c r="S549" s="45"/>
      <c r="AG549" s="43"/>
      <c r="AH549" s="46"/>
      <c r="AI549" s="45"/>
      <c r="AQ549" s="43"/>
      <c r="AR549" s="46"/>
      <c r="AS549" s="45"/>
    </row>
    <row r="550" spans="1:45" ht="14.25">
      <c r="A550" s="43"/>
      <c r="B550" s="44">
        <v>3</v>
      </c>
      <c r="C550" s="45"/>
      <c r="E550" s="53">
        <v>9</v>
      </c>
      <c r="G550" s="53">
        <v>9</v>
      </c>
      <c r="I550" s="53">
        <v>9</v>
      </c>
      <c r="K550" s="53">
        <v>10</v>
      </c>
      <c r="M550" s="53">
        <v>10</v>
      </c>
      <c r="O550" s="53">
        <v>9</v>
      </c>
      <c r="Q550" s="43"/>
      <c r="R550" s="44">
        <f>E550+G550+I550+K550+M550+O550</f>
        <v>56</v>
      </c>
      <c r="S550" s="45"/>
      <c r="U550" s="53">
        <v>9</v>
      </c>
      <c r="W550" s="53">
        <v>9</v>
      </c>
      <c r="Y550" s="53">
        <v>9</v>
      </c>
      <c r="AA550" s="53">
        <v>10</v>
      </c>
      <c r="AC550" s="53">
        <v>10</v>
      </c>
      <c r="AE550" s="53">
        <v>9</v>
      </c>
      <c r="AG550" s="43"/>
      <c r="AH550" s="44">
        <f>U550+W550+Y550+AA550+AC550+AE550</f>
        <v>56</v>
      </c>
      <c r="AI550" s="45"/>
      <c r="AK550" s="53">
        <f>R550+AH550</f>
        <v>112</v>
      </c>
      <c r="AM550" s="53">
        <f>12-COUNTIF(E550:O550,"M")-COUNTIF(U550:AE550,"M")</f>
        <v>12</v>
      </c>
      <c r="AO550" s="53">
        <f>COUNTIF(E550:O550,"10")+COUNTIF(U550:AE550,"10")</f>
        <v>4</v>
      </c>
      <c r="AQ550" s="43"/>
      <c r="AR550" s="44">
        <f>AR548+AK550</f>
        <v>332</v>
      </c>
      <c r="AS550" s="45"/>
    </row>
    <row r="551" spans="1:45" ht="2.25" customHeight="1">
      <c r="A551" s="43"/>
      <c r="B551" s="54"/>
      <c r="C551" s="45"/>
      <c r="E551" s="55"/>
      <c r="G551" s="55"/>
      <c r="K551" s="55"/>
      <c r="M551" s="55"/>
      <c r="O551" s="55"/>
      <c r="Q551" s="43"/>
      <c r="R551" s="54"/>
      <c r="S551" s="45"/>
      <c r="U551" s="55"/>
      <c r="W551" s="55"/>
      <c r="AA551" s="55"/>
      <c r="AC551" s="55"/>
      <c r="AE551" s="55"/>
      <c r="AG551" s="43"/>
      <c r="AH551" s="54"/>
      <c r="AI551" s="45"/>
      <c r="AK551" s="55"/>
      <c r="AM551" s="55"/>
      <c r="AO551" s="55"/>
      <c r="AQ551" s="43"/>
      <c r="AR551" s="54"/>
      <c r="AS551" s="45"/>
    </row>
    <row r="552" spans="1:45" ht="14.25">
      <c r="A552" s="43"/>
      <c r="B552" s="44">
        <v>4</v>
      </c>
      <c r="C552" s="45"/>
      <c r="E552" s="53">
        <v>9</v>
      </c>
      <c r="G552" s="53">
        <v>9</v>
      </c>
      <c r="I552" s="53">
        <v>9</v>
      </c>
      <c r="K552" s="53">
        <v>10</v>
      </c>
      <c r="M552" s="53">
        <v>10</v>
      </c>
      <c r="O552" s="53">
        <v>9</v>
      </c>
      <c r="Q552" s="43"/>
      <c r="R552" s="44">
        <f>E552+G552+I552+K552+M552+O552</f>
        <v>56</v>
      </c>
      <c r="S552" s="45"/>
      <c r="U552" s="53">
        <v>9</v>
      </c>
      <c r="W552" s="53">
        <v>9</v>
      </c>
      <c r="Y552" s="53">
        <v>8</v>
      </c>
      <c r="AA552" s="53">
        <v>9</v>
      </c>
      <c r="AC552" s="53">
        <v>9</v>
      </c>
      <c r="AE552" s="53">
        <v>9</v>
      </c>
      <c r="AG552" s="43"/>
      <c r="AH552" s="44">
        <f>U552+W552+Y552+AA552+AC552+AE552</f>
        <v>53</v>
      </c>
      <c r="AI552" s="45"/>
      <c r="AK552" s="53">
        <f>R552+AH552</f>
        <v>109</v>
      </c>
      <c r="AM552" s="53">
        <f>12-COUNTIF(E552:O552,"M")-COUNTIF(U552:AE552,"M")</f>
        <v>12</v>
      </c>
      <c r="AO552" s="53">
        <f>COUNTIF(E552:O552,"10")+COUNTIF(U552:AE552,"10")</f>
        <v>2</v>
      </c>
      <c r="AQ552" s="43"/>
      <c r="AR552" s="44">
        <f>AR550+AK552</f>
        <v>441</v>
      </c>
      <c r="AS552" s="45"/>
    </row>
    <row r="553" spans="1:45" ht="2.25" customHeight="1">
      <c r="A553" s="43"/>
      <c r="B553" s="54"/>
      <c r="C553" s="45"/>
      <c r="E553" s="55"/>
      <c r="G553" s="55"/>
      <c r="K553" s="55"/>
      <c r="M553" s="55"/>
      <c r="O553" s="55"/>
      <c r="Q553" s="43"/>
      <c r="R553" s="54"/>
      <c r="S553" s="45"/>
      <c r="U553" s="55"/>
      <c r="W553" s="55"/>
      <c r="AA553" s="55"/>
      <c r="AC553" s="55"/>
      <c r="AE553" s="55"/>
      <c r="AG553" s="43"/>
      <c r="AH553" s="54"/>
      <c r="AI553" s="45"/>
      <c r="AK553" s="55"/>
      <c r="AM553" s="55"/>
      <c r="AO553" s="55"/>
      <c r="AQ553" s="43"/>
      <c r="AR553" s="54"/>
      <c r="AS553" s="45"/>
    </row>
    <row r="554" spans="1:45" ht="14.25">
      <c r="A554" s="43"/>
      <c r="B554" s="44">
        <v>5</v>
      </c>
      <c r="C554" s="45"/>
      <c r="E554" s="53">
        <v>10</v>
      </c>
      <c r="G554" s="53">
        <v>9</v>
      </c>
      <c r="I554" s="53">
        <v>9</v>
      </c>
      <c r="K554" s="53">
        <v>9</v>
      </c>
      <c r="M554" s="53">
        <v>9</v>
      </c>
      <c r="O554" s="53">
        <v>7</v>
      </c>
      <c r="Q554" s="43"/>
      <c r="R554" s="44">
        <f>E554+G554+I554+K554+M554+O554</f>
        <v>53</v>
      </c>
      <c r="S554" s="45"/>
      <c r="U554" s="53">
        <v>10</v>
      </c>
      <c r="W554" s="53">
        <v>9</v>
      </c>
      <c r="Y554" s="53">
        <v>9</v>
      </c>
      <c r="AA554" s="53">
        <v>10</v>
      </c>
      <c r="AC554" s="53">
        <v>9</v>
      </c>
      <c r="AE554" s="53">
        <v>8</v>
      </c>
      <c r="AG554" s="43"/>
      <c r="AH554" s="44">
        <f>U554+W554+Y554+AA554+AC554+AE554</f>
        <v>55</v>
      </c>
      <c r="AI554" s="45"/>
      <c r="AK554" s="53">
        <f>R554+AH554</f>
        <v>108</v>
      </c>
      <c r="AM554" s="53">
        <f>12-COUNTIF(E554:O554,"M")-COUNTIF(U554:AE554,"M")</f>
        <v>12</v>
      </c>
      <c r="AO554" s="53">
        <f>COUNTIF(E554:O554,"10")+COUNTIF(U554:AE554,"10")</f>
        <v>3</v>
      </c>
      <c r="AQ554" s="43"/>
      <c r="AR554" s="44">
        <f>AR552+AK554</f>
        <v>549</v>
      </c>
      <c r="AS554" s="45"/>
    </row>
    <row r="555" spans="1:45" ht="2.25" customHeight="1">
      <c r="A555" s="47"/>
      <c r="B555" s="56"/>
      <c r="C555" s="49"/>
      <c r="D555" s="38"/>
      <c r="E555" s="57"/>
      <c r="F555" s="38"/>
      <c r="G555" s="57"/>
      <c r="H555" s="38"/>
      <c r="I555" s="38"/>
      <c r="J555" s="38"/>
      <c r="K555" s="57"/>
      <c r="L555" s="38"/>
      <c r="M555" s="57"/>
      <c r="N555" s="38"/>
      <c r="O555" s="57"/>
      <c r="P555" s="38"/>
      <c r="Q555" s="47"/>
      <c r="R555" s="56"/>
      <c r="S555" s="49"/>
      <c r="T555" s="38"/>
      <c r="U555" s="57"/>
      <c r="V555" s="38"/>
      <c r="W555" s="57"/>
      <c r="X555" s="38"/>
      <c r="Y555" s="38"/>
      <c r="Z555" s="38"/>
      <c r="AA555" s="57"/>
      <c r="AB555" s="38"/>
      <c r="AC555" s="57"/>
      <c r="AD555" s="38"/>
      <c r="AE555" s="57"/>
      <c r="AF555" s="38"/>
      <c r="AG555" s="47"/>
      <c r="AH555" s="56"/>
      <c r="AI555" s="49"/>
      <c r="AJ555" s="38"/>
      <c r="AK555" s="57"/>
      <c r="AL555" s="38"/>
      <c r="AM555" s="57"/>
      <c r="AN555" s="38"/>
      <c r="AO555" s="57"/>
      <c r="AP555" s="38"/>
      <c r="AQ555" s="47"/>
      <c r="AR555" s="56"/>
      <c r="AS555" s="49"/>
    </row>
    <row r="556" spans="2:45" ht="2.25" customHeight="1">
      <c r="B556" s="55"/>
      <c r="E556" s="55"/>
      <c r="G556" s="55"/>
      <c r="K556" s="55"/>
      <c r="M556" s="55"/>
      <c r="O556" s="55"/>
      <c r="R556" s="55"/>
      <c r="U556" s="55"/>
      <c r="W556" s="55"/>
      <c r="AA556" s="55"/>
      <c r="AC556" s="55"/>
      <c r="AE556" s="55"/>
      <c r="AH556" s="55"/>
      <c r="AJ556" s="40"/>
      <c r="AK556" s="58"/>
      <c r="AL556" s="41"/>
      <c r="AM556" s="58"/>
      <c r="AN556" s="41"/>
      <c r="AO556" s="58"/>
      <c r="AP556" s="41"/>
      <c r="AQ556" s="40"/>
      <c r="AR556" s="58"/>
      <c r="AS556" s="42"/>
    </row>
    <row r="557" spans="2:45" ht="14.25">
      <c r="B557" s="60" t="s">
        <v>53</v>
      </c>
      <c r="E557" s="62"/>
      <c r="F557" s="63"/>
      <c r="G557" s="63"/>
      <c r="H557" s="63"/>
      <c r="I557" s="63"/>
      <c r="J557" s="63"/>
      <c r="K557" s="63"/>
      <c r="L557" s="63"/>
      <c r="M557" s="63"/>
      <c r="N557" s="63"/>
      <c r="O557" s="64"/>
      <c r="Q557" s="68" t="s">
        <v>143</v>
      </c>
      <c r="R557" s="69"/>
      <c r="S557" s="70"/>
      <c r="U557" s="62"/>
      <c r="V557" s="63"/>
      <c r="W557" s="63"/>
      <c r="X557" s="63"/>
      <c r="Y557" s="63"/>
      <c r="Z557" s="63"/>
      <c r="AA557" s="63"/>
      <c r="AB557" s="63"/>
      <c r="AC557" s="63"/>
      <c r="AD557" s="63"/>
      <c r="AE557" s="64"/>
      <c r="AJ557" s="43"/>
      <c r="AK557" s="44">
        <f>SUM(AK546:AK554)</f>
        <v>549</v>
      </c>
      <c r="AL557" s="46"/>
      <c r="AM557" s="44">
        <f>SUM(AM546:AM554)</f>
        <v>60</v>
      </c>
      <c r="AN557" s="46"/>
      <c r="AO557" s="44">
        <f>SUM(AO546:AO554)</f>
        <v>14</v>
      </c>
      <c r="AP557" s="46"/>
      <c r="AQ557" s="43"/>
      <c r="AR557" s="44">
        <f>AK557</f>
        <v>549</v>
      </c>
      <c r="AS557" s="45"/>
    </row>
    <row r="558" spans="2:45" ht="2.25" customHeight="1">
      <c r="B558" s="61"/>
      <c r="E558" s="65"/>
      <c r="F558" s="66"/>
      <c r="G558" s="66"/>
      <c r="H558" s="66"/>
      <c r="I558" s="66"/>
      <c r="J558" s="66"/>
      <c r="K558" s="66"/>
      <c r="L558" s="66"/>
      <c r="M558" s="66"/>
      <c r="N558" s="66"/>
      <c r="O558" s="67"/>
      <c r="Q558" s="71"/>
      <c r="R558" s="72"/>
      <c r="S558" s="73"/>
      <c r="U558" s="65"/>
      <c r="V558" s="66"/>
      <c r="W558" s="66"/>
      <c r="X558" s="66"/>
      <c r="Y558" s="66"/>
      <c r="Z558" s="66"/>
      <c r="AA558" s="66"/>
      <c r="AB558" s="66"/>
      <c r="AC558" s="66"/>
      <c r="AD558" s="66"/>
      <c r="AE558" s="67"/>
      <c r="AJ558" s="47"/>
      <c r="AK558" s="48"/>
      <c r="AL558" s="48"/>
      <c r="AM558" s="48"/>
      <c r="AN558" s="48"/>
      <c r="AO558" s="48"/>
      <c r="AP558" s="48"/>
      <c r="AQ558" s="47"/>
      <c r="AR558" s="48"/>
      <c r="AS558" s="49"/>
    </row>
    <row r="559" spans="2:44" ht="84.75" customHeight="1"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</row>
    <row r="560" ht="12.75"/>
    <row r="561" spans="1:45" ht="2.25" customHeight="1">
      <c r="A561" s="32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/>
      <c r="AI561" s="33"/>
      <c r="AJ561" s="33"/>
      <c r="AK561" s="33"/>
      <c r="AL561" s="33"/>
      <c r="AM561" s="33"/>
      <c r="AN561" s="33"/>
      <c r="AO561" s="33"/>
      <c r="AP561" s="33"/>
      <c r="AQ561" s="33"/>
      <c r="AR561" s="33"/>
      <c r="AS561" s="34"/>
    </row>
    <row r="562" spans="1:45" ht="14.25">
      <c r="A562" s="35"/>
      <c r="B562" s="74" t="s">
        <v>98</v>
      </c>
      <c r="C562" s="75"/>
      <c r="D562" s="75"/>
      <c r="E562" s="75"/>
      <c r="F562" s="75"/>
      <c r="G562" s="76"/>
      <c r="I562" s="74" t="str">
        <f>INDEX(Scores!$G:$G,MATCH(AM562,Scores!$BH:$BH,0),1)&amp;" "&amp;INDEX(Scores!$I:$I,MATCH(AM562,Scores!$BH:$BH,0),1)</f>
        <v>William Shackley</v>
      </c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  <c r="AA562" s="75"/>
      <c r="AB562" s="75"/>
      <c r="AC562" s="76"/>
      <c r="AE562" s="74" t="s">
        <v>51</v>
      </c>
      <c r="AF562" s="75"/>
      <c r="AG562" s="75"/>
      <c r="AH562" s="75"/>
      <c r="AI562" s="75"/>
      <c r="AJ562" s="75"/>
      <c r="AK562" s="76"/>
      <c r="AM562" s="74" t="s">
        <v>90</v>
      </c>
      <c r="AN562" s="75"/>
      <c r="AO562" s="75"/>
      <c r="AP562" s="75"/>
      <c r="AQ562" s="75"/>
      <c r="AR562" s="76"/>
      <c r="AS562" s="36"/>
    </row>
    <row r="563" spans="1:45" ht="2.25" customHeight="1">
      <c r="A563" s="35"/>
      <c r="AS563" s="36"/>
    </row>
    <row r="564" spans="1:45" ht="14.25">
      <c r="A564" s="35"/>
      <c r="B564" s="74" t="s">
        <v>54</v>
      </c>
      <c r="C564" s="75"/>
      <c r="D564" s="75"/>
      <c r="E564" s="75"/>
      <c r="F564" s="75"/>
      <c r="G564" s="76"/>
      <c r="I564" s="74" t="s">
        <v>125</v>
      </c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  <c r="AA564" s="75"/>
      <c r="AB564" s="75"/>
      <c r="AC564" s="76"/>
      <c r="AE564" s="74" t="s">
        <v>138</v>
      </c>
      <c r="AF564" s="75"/>
      <c r="AG564" s="75"/>
      <c r="AH564" s="75"/>
      <c r="AI564" s="75"/>
      <c r="AJ564" s="75"/>
      <c r="AK564" s="76"/>
      <c r="AM564" s="74" t="s">
        <v>142</v>
      </c>
      <c r="AN564" s="75"/>
      <c r="AO564" s="75"/>
      <c r="AP564" s="75"/>
      <c r="AQ564" s="75"/>
      <c r="AR564" s="76"/>
      <c r="AS564" s="36"/>
    </row>
    <row r="565" spans="1:46" ht="2.25" customHeight="1">
      <c r="A565" s="37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9"/>
      <c r="AT565" s="30"/>
    </row>
    <row r="566" spans="1:45" ht="2.25" customHeight="1">
      <c r="A566" s="40"/>
      <c r="B566" s="41"/>
      <c r="C566" s="42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0"/>
      <c r="R566" s="41"/>
      <c r="S566" s="42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  <c r="AG566" s="40"/>
      <c r="AH566" s="41"/>
      <c r="AI566" s="42"/>
      <c r="AJ566" s="41"/>
      <c r="AK566" s="41"/>
      <c r="AL566" s="41"/>
      <c r="AM566" s="41"/>
      <c r="AN566" s="41"/>
      <c r="AO566" s="41"/>
      <c r="AP566" s="41"/>
      <c r="AQ566" s="40"/>
      <c r="AR566" s="41"/>
      <c r="AS566" s="42"/>
    </row>
    <row r="567" spans="1:45" ht="14.25">
      <c r="A567" s="43"/>
      <c r="B567" s="44" t="s">
        <v>134</v>
      </c>
      <c r="C567" s="45"/>
      <c r="D567" s="46"/>
      <c r="E567" s="44">
        <v>1</v>
      </c>
      <c r="F567" s="46"/>
      <c r="G567" s="44">
        <v>2</v>
      </c>
      <c r="H567" s="46"/>
      <c r="I567" s="44">
        <v>3</v>
      </c>
      <c r="J567" s="46"/>
      <c r="K567" s="44">
        <v>4</v>
      </c>
      <c r="L567" s="46"/>
      <c r="M567" s="44">
        <v>5</v>
      </c>
      <c r="N567" s="46"/>
      <c r="O567" s="44">
        <v>6</v>
      </c>
      <c r="P567" s="46"/>
      <c r="Q567" s="43"/>
      <c r="R567" s="44" t="s">
        <v>135</v>
      </c>
      <c r="S567" s="45"/>
      <c r="T567" s="46"/>
      <c r="U567" s="44">
        <v>1</v>
      </c>
      <c r="V567" s="46"/>
      <c r="W567" s="44">
        <v>2</v>
      </c>
      <c r="X567" s="46"/>
      <c r="Y567" s="44">
        <v>3</v>
      </c>
      <c r="Z567" s="46"/>
      <c r="AA567" s="44">
        <v>4</v>
      </c>
      <c r="AB567" s="46"/>
      <c r="AC567" s="44">
        <v>5</v>
      </c>
      <c r="AD567" s="46"/>
      <c r="AE567" s="44">
        <v>6</v>
      </c>
      <c r="AF567" s="46"/>
      <c r="AG567" s="43"/>
      <c r="AH567" s="44" t="s">
        <v>135</v>
      </c>
      <c r="AI567" s="45"/>
      <c r="AJ567" s="46"/>
      <c r="AK567" s="44" t="s">
        <v>136</v>
      </c>
      <c r="AL567" s="46"/>
      <c r="AM567" s="44" t="s">
        <v>57</v>
      </c>
      <c r="AN567" s="46"/>
      <c r="AO567" s="44" t="s">
        <v>2</v>
      </c>
      <c r="AP567" s="46"/>
      <c r="AQ567" s="43"/>
      <c r="AR567" s="44" t="s">
        <v>137</v>
      </c>
      <c r="AS567" s="45"/>
    </row>
    <row r="568" spans="1:45" ht="2.25" customHeight="1">
      <c r="A568" s="47"/>
      <c r="B568" s="48"/>
      <c r="C568" s="49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7"/>
      <c r="R568" s="48"/>
      <c r="S568" s="49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7"/>
      <c r="AH568" s="48"/>
      <c r="AI568" s="49"/>
      <c r="AJ568" s="48"/>
      <c r="AK568" s="48"/>
      <c r="AL568" s="48"/>
      <c r="AM568" s="48"/>
      <c r="AN568" s="48"/>
      <c r="AO568" s="48"/>
      <c r="AP568" s="48"/>
      <c r="AQ568" s="47"/>
      <c r="AR568" s="48"/>
      <c r="AS568" s="49"/>
    </row>
    <row r="569" spans="1:45" ht="2.25" customHeight="1">
      <c r="A569" s="43"/>
      <c r="B569" s="50"/>
      <c r="C569" s="51"/>
      <c r="D569" s="52"/>
      <c r="E569" s="52"/>
      <c r="F569" s="52"/>
      <c r="G569" s="52"/>
      <c r="Q569" s="43"/>
      <c r="R569" s="46"/>
      <c r="S569" s="45"/>
      <c r="AG569" s="43"/>
      <c r="AH569" s="46"/>
      <c r="AI569" s="45"/>
      <c r="AQ569" s="43"/>
      <c r="AR569" s="50"/>
      <c r="AS569" s="45"/>
    </row>
    <row r="570" spans="1:45" ht="14.25">
      <c r="A570" s="43"/>
      <c r="B570" s="44">
        <v>1</v>
      </c>
      <c r="C570" s="45"/>
      <c r="E570" s="53">
        <v>10</v>
      </c>
      <c r="G570" s="53">
        <v>10</v>
      </c>
      <c r="I570" s="53">
        <v>10</v>
      </c>
      <c r="K570" s="53">
        <v>10</v>
      </c>
      <c r="M570" s="53">
        <v>9</v>
      </c>
      <c r="O570" s="53">
        <v>9</v>
      </c>
      <c r="Q570" s="43"/>
      <c r="R570" s="44">
        <f>SUM(E570:O570)</f>
        <v>58</v>
      </c>
      <c r="S570" s="45"/>
      <c r="U570" s="53">
        <v>9</v>
      </c>
      <c r="W570" s="53">
        <v>9</v>
      </c>
      <c r="Y570" s="53">
        <v>9</v>
      </c>
      <c r="AA570" s="53">
        <v>10</v>
      </c>
      <c r="AC570" s="53">
        <v>10</v>
      </c>
      <c r="AE570" s="53">
        <v>10</v>
      </c>
      <c r="AG570" s="43"/>
      <c r="AH570" s="44">
        <f>SUM(U570:AE570)</f>
        <v>57</v>
      </c>
      <c r="AI570" s="45"/>
      <c r="AK570" s="53">
        <f>R570+AH570</f>
        <v>115</v>
      </c>
      <c r="AM570" s="53">
        <f>12-COUNTIF(E570:O570,"M")-COUNTIF(U570:AE570,"M")</f>
        <v>12</v>
      </c>
      <c r="AO570" s="53">
        <f>COUNTIF(E570:O570,"10")+COUNTIF(U570:AE570,"10")</f>
        <v>7</v>
      </c>
      <c r="AQ570" s="43"/>
      <c r="AR570" s="44">
        <f>AK570</f>
        <v>115</v>
      </c>
      <c r="AS570" s="45"/>
    </row>
    <row r="571" spans="1:45" ht="2.25" customHeight="1">
      <c r="A571" s="43"/>
      <c r="B571" s="50"/>
      <c r="C571" s="45"/>
      <c r="E571" s="52"/>
      <c r="G571" s="52"/>
      <c r="K571" s="52"/>
      <c r="M571" s="52"/>
      <c r="O571" s="52"/>
      <c r="Q571" s="43"/>
      <c r="R571" s="50"/>
      <c r="S571" s="45"/>
      <c r="U571" s="52"/>
      <c r="W571" s="52"/>
      <c r="AA571" s="52"/>
      <c r="AC571" s="52"/>
      <c r="AE571" s="52"/>
      <c r="AG571" s="43"/>
      <c r="AH571" s="50"/>
      <c r="AI571" s="45"/>
      <c r="AK571" s="52"/>
      <c r="AM571" s="52"/>
      <c r="AO571" s="52"/>
      <c r="AQ571" s="43"/>
      <c r="AR571" s="50"/>
      <c r="AS571" s="45"/>
    </row>
    <row r="572" spans="1:45" ht="14.25">
      <c r="A572" s="43"/>
      <c r="B572" s="44">
        <v>2</v>
      </c>
      <c r="C572" s="45"/>
      <c r="E572" s="53">
        <v>10</v>
      </c>
      <c r="G572" s="53">
        <v>10</v>
      </c>
      <c r="I572" s="53">
        <v>9</v>
      </c>
      <c r="K572" s="53">
        <v>10</v>
      </c>
      <c r="M572" s="53">
        <v>9</v>
      </c>
      <c r="O572" s="53">
        <v>9</v>
      </c>
      <c r="Q572" s="43"/>
      <c r="R572" s="44">
        <f>SUM(E572:O572)</f>
        <v>57</v>
      </c>
      <c r="S572" s="45"/>
      <c r="U572" s="53">
        <v>10</v>
      </c>
      <c r="W572" s="53">
        <v>9</v>
      </c>
      <c r="Y572" s="53">
        <v>9</v>
      </c>
      <c r="AA572" s="53">
        <v>10</v>
      </c>
      <c r="AC572" s="53">
        <v>10</v>
      </c>
      <c r="AE572" s="53">
        <v>9</v>
      </c>
      <c r="AG572" s="43"/>
      <c r="AH572" s="44">
        <f>SUM(U572:AE572)</f>
        <v>57</v>
      </c>
      <c r="AI572" s="45"/>
      <c r="AK572" s="53">
        <f>R572+AH572</f>
        <v>114</v>
      </c>
      <c r="AM572" s="53">
        <f>12-COUNTIF(E572:O572,"M")-COUNTIF(U572:AE572,"M")</f>
        <v>12</v>
      </c>
      <c r="AO572" s="53">
        <f>COUNTIF(E572:O572,"10")+COUNTIF(U572:AE572,"10")</f>
        <v>6</v>
      </c>
      <c r="AQ572" s="43"/>
      <c r="AR572" s="44">
        <f>AR570+AK572</f>
        <v>229</v>
      </c>
      <c r="AS572" s="45"/>
    </row>
    <row r="573" spans="1:45" ht="2.25" customHeight="1">
      <c r="A573" s="43"/>
      <c r="B573" s="46"/>
      <c r="C573" s="45"/>
      <c r="Q573" s="43"/>
      <c r="R573" s="46"/>
      <c r="S573" s="45"/>
      <c r="AG573" s="43"/>
      <c r="AH573" s="46"/>
      <c r="AI573" s="45"/>
      <c r="AQ573" s="43"/>
      <c r="AR573" s="46"/>
      <c r="AS573" s="45"/>
    </row>
    <row r="574" spans="1:45" ht="14.25">
      <c r="A574" s="43"/>
      <c r="B574" s="44">
        <v>3</v>
      </c>
      <c r="C574" s="45"/>
      <c r="E574" s="53">
        <v>9</v>
      </c>
      <c r="G574" s="53">
        <v>9</v>
      </c>
      <c r="I574" s="53">
        <v>9</v>
      </c>
      <c r="K574" s="53">
        <v>10</v>
      </c>
      <c r="M574" s="53">
        <v>10</v>
      </c>
      <c r="O574" s="53">
        <v>9</v>
      </c>
      <c r="Q574" s="43"/>
      <c r="R574" s="44">
        <f>SUM(E574:O574)</f>
        <v>56</v>
      </c>
      <c r="S574" s="45"/>
      <c r="U574" s="53">
        <v>10</v>
      </c>
      <c r="W574" s="53">
        <v>10</v>
      </c>
      <c r="Y574" s="53">
        <v>10</v>
      </c>
      <c r="AA574" s="53">
        <v>10</v>
      </c>
      <c r="AC574" s="53">
        <v>10</v>
      </c>
      <c r="AE574" s="53">
        <v>10</v>
      </c>
      <c r="AG574" s="43"/>
      <c r="AH574" s="44">
        <f>SUM(U574:AE574)</f>
        <v>60</v>
      </c>
      <c r="AI574" s="45"/>
      <c r="AK574" s="53">
        <f>R574+AH574</f>
        <v>116</v>
      </c>
      <c r="AM574" s="53">
        <f>12-COUNTIF(E574:O574,"M")-COUNTIF(U574:AE574,"M")</f>
        <v>12</v>
      </c>
      <c r="AO574" s="53">
        <f>COUNTIF(E574:O574,"10")+COUNTIF(U574:AE574,"10")</f>
        <v>8</v>
      </c>
      <c r="AQ574" s="43"/>
      <c r="AR574" s="44">
        <f>AR572+AK574</f>
        <v>345</v>
      </c>
      <c r="AS574" s="45"/>
    </row>
    <row r="575" spans="1:45" ht="2.25" customHeight="1">
      <c r="A575" s="43"/>
      <c r="B575" s="54"/>
      <c r="C575" s="45"/>
      <c r="E575" s="55"/>
      <c r="G575" s="55"/>
      <c r="K575" s="55"/>
      <c r="M575" s="55"/>
      <c r="O575" s="55"/>
      <c r="Q575" s="43"/>
      <c r="R575" s="54"/>
      <c r="S575" s="45"/>
      <c r="U575" s="55"/>
      <c r="W575" s="55"/>
      <c r="AA575" s="55"/>
      <c r="AC575" s="55"/>
      <c r="AE575" s="55"/>
      <c r="AG575" s="43"/>
      <c r="AH575" s="54"/>
      <c r="AI575" s="45"/>
      <c r="AK575" s="55"/>
      <c r="AM575" s="55"/>
      <c r="AO575" s="55"/>
      <c r="AQ575" s="43"/>
      <c r="AR575" s="54"/>
      <c r="AS575" s="45"/>
    </row>
    <row r="576" spans="1:45" ht="14.25">
      <c r="A576" s="43"/>
      <c r="B576" s="44">
        <v>4</v>
      </c>
      <c r="C576" s="45"/>
      <c r="E576" s="53">
        <v>10</v>
      </c>
      <c r="G576" s="53">
        <v>10</v>
      </c>
      <c r="I576" s="53">
        <v>9</v>
      </c>
      <c r="K576" s="53">
        <v>10</v>
      </c>
      <c r="M576" s="53">
        <v>10</v>
      </c>
      <c r="O576" s="53">
        <v>9</v>
      </c>
      <c r="Q576" s="43"/>
      <c r="R576" s="44">
        <f>SUM(E576:O576)</f>
        <v>58</v>
      </c>
      <c r="S576" s="45"/>
      <c r="U576" s="53">
        <v>10</v>
      </c>
      <c r="W576" s="53">
        <v>10</v>
      </c>
      <c r="Y576" s="53">
        <v>9</v>
      </c>
      <c r="AA576" s="53">
        <v>10</v>
      </c>
      <c r="AC576" s="53">
        <v>10</v>
      </c>
      <c r="AE576" s="53">
        <v>9</v>
      </c>
      <c r="AG576" s="43"/>
      <c r="AH576" s="44">
        <f>SUM(U576:AE576)</f>
        <v>58</v>
      </c>
      <c r="AI576" s="45"/>
      <c r="AK576" s="53">
        <f>R576+AH576</f>
        <v>116</v>
      </c>
      <c r="AM576" s="53">
        <f>12-COUNTIF(E576:O576,"M")-COUNTIF(U576:AE576,"M")</f>
        <v>12</v>
      </c>
      <c r="AO576" s="53">
        <f>COUNTIF(E576:O576,"10")+COUNTIF(U576:AE576,"10")</f>
        <v>8</v>
      </c>
      <c r="AQ576" s="43"/>
      <c r="AR576" s="44">
        <f>AR574+AK576</f>
        <v>461</v>
      </c>
      <c r="AS576" s="45"/>
    </row>
    <row r="577" spans="1:45" ht="2.25" customHeight="1">
      <c r="A577" s="43"/>
      <c r="B577" s="54"/>
      <c r="C577" s="45"/>
      <c r="E577" s="55"/>
      <c r="G577" s="55"/>
      <c r="K577" s="55"/>
      <c r="M577" s="55"/>
      <c r="O577" s="55"/>
      <c r="Q577" s="43"/>
      <c r="R577" s="54"/>
      <c r="S577" s="45"/>
      <c r="U577" s="55"/>
      <c r="W577" s="55"/>
      <c r="AA577" s="55"/>
      <c r="AC577" s="55"/>
      <c r="AE577" s="55"/>
      <c r="AG577" s="43"/>
      <c r="AH577" s="54"/>
      <c r="AI577" s="45"/>
      <c r="AK577" s="55"/>
      <c r="AM577" s="55"/>
      <c r="AO577" s="55"/>
      <c r="AQ577" s="43"/>
      <c r="AR577" s="54"/>
      <c r="AS577" s="45"/>
    </row>
    <row r="578" spans="1:45" ht="14.25">
      <c r="A578" s="43"/>
      <c r="B578" s="44">
        <v>5</v>
      </c>
      <c r="C578" s="45"/>
      <c r="E578" s="53">
        <v>10</v>
      </c>
      <c r="G578" s="53">
        <v>10</v>
      </c>
      <c r="I578" s="53">
        <v>9</v>
      </c>
      <c r="K578" s="53">
        <v>10</v>
      </c>
      <c r="M578" s="53">
        <v>10</v>
      </c>
      <c r="O578" s="53">
        <v>9</v>
      </c>
      <c r="Q578" s="43"/>
      <c r="R578" s="44">
        <f>SUM(E578:O578)</f>
        <v>58</v>
      </c>
      <c r="S578" s="45"/>
      <c r="U578" s="53">
        <v>10</v>
      </c>
      <c r="W578" s="53">
        <v>10</v>
      </c>
      <c r="Y578" s="53">
        <v>10</v>
      </c>
      <c r="AA578" s="53">
        <v>9</v>
      </c>
      <c r="AC578" s="53">
        <v>9</v>
      </c>
      <c r="AE578" s="53">
        <v>9</v>
      </c>
      <c r="AG578" s="43"/>
      <c r="AH578" s="44">
        <f>SUM(U578:AE578)</f>
        <v>57</v>
      </c>
      <c r="AI578" s="45"/>
      <c r="AK578" s="53">
        <f>R578+AH578</f>
        <v>115</v>
      </c>
      <c r="AM578" s="53">
        <f>12-COUNTIF(E578:O578,"M")-COUNTIF(U578:AE578,"M")</f>
        <v>12</v>
      </c>
      <c r="AO578" s="53">
        <f>COUNTIF(E578:O578,"10")+COUNTIF(U578:AE578,"10")</f>
        <v>7</v>
      </c>
      <c r="AQ578" s="43"/>
      <c r="AR578" s="44">
        <f>AR576+AK578</f>
        <v>576</v>
      </c>
      <c r="AS578" s="45"/>
    </row>
    <row r="579" spans="1:45" ht="2.25" customHeight="1">
      <c r="A579" s="47"/>
      <c r="B579" s="56"/>
      <c r="C579" s="49"/>
      <c r="D579" s="38"/>
      <c r="E579" s="57"/>
      <c r="F579" s="38"/>
      <c r="G579" s="57"/>
      <c r="H579" s="38"/>
      <c r="I579" s="38"/>
      <c r="J579" s="38"/>
      <c r="K579" s="57"/>
      <c r="L579" s="38"/>
      <c r="M579" s="57"/>
      <c r="N579" s="38"/>
      <c r="O579" s="57"/>
      <c r="P579" s="38"/>
      <c r="Q579" s="47"/>
      <c r="R579" s="56"/>
      <c r="S579" s="49"/>
      <c r="T579" s="38"/>
      <c r="U579" s="57"/>
      <c r="V579" s="38"/>
      <c r="W579" s="57"/>
      <c r="X579" s="38"/>
      <c r="Y579" s="38"/>
      <c r="Z579" s="38"/>
      <c r="AA579" s="57"/>
      <c r="AB579" s="38"/>
      <c r="AC579" s="57"/>
      <c r="AD579" s="38"/>
      <c r="AE579" s="57"/>
      <c r="AF579" s="38"/>
      <c r="AG579" s="47"/>
      <c r="AH579" s="56"/>
      <c r="AI579" s="49"/>
      <c r="AJ579" s="38"/>
      <c r="AK579" s="57"/>
      <c r="AL579" s="38"/>
      <c r="AM579" s="57"/>
      <c r="AN579" s="38"/>
      <c r="AO579" s="57"/>
      <c r="AP579" s="38"/>
      <c r="AQ579" s="47"/>
      <c r="AR579" s="56"/>
      <c r="AS579" s="49"/>
    </row>
    <row r="580" spans="2:45" ht="2.25" customHeight="1">
      <c r="B580" s="55"/>
      <c r="E580" s="55"/>
      <c r="G580" s="55"/>
      <c r="K580" s="55"/>
      <c r="M580" s="55"/>
      <c r="O580" s="55"/>
      <c r="R580" s="55"/>
      <c r="U580" s="55"/>
      <c r="W580" s="55"/>
      <c r="AA580" s="55"/>
      <c r="AC580" s="55"/>
      <c r="AE580" s="55"/>
      <c r="AH580" s="55"/>
      <c r="AJ580" s="40"/>
      <c r="AK580" s="58"/>
      <c r="AL580" s="41"/>
      <c r="AM580" s="58"/>
      <c r="AN580" s="41"/>
      <c r="AO580" s="58"/>
      <c r="AP580" s="41"/>
      <c r="AQ580" s="40"/>
      <c r="AR580" s="58"/>
      <c r="AS580" s="42"/>
    </row>
    <row r="581" spans="2:45" ht="14.25">
      <c r="B581" s="60" t="s">
        <v>53</v>
      </c>
      <c r="E581" s="62"/>
      <c r="F581" s="63"/>
      <c r="G581" s="63"/>
      <c r="H581" s="63"/>
      <c r="I581" s="63"/>
      <c r="J581" s="63"/>
      <c r="K581" s="63"/>
      <c r="L581" s="63"/>
      <c r="M581" s="63"/>
      <c r="N581" s="63"/>
      <c r="O581" s="64"/>
      <c r="Q581" s="68" t="s">
        <v>143</v>
      </c>
      <c r="R581" s="69"/>
      <c r="S581" s="70"/>
      <c r="U581" s="62"/>
      <c r="V581" s="63"/>
      <c r="W581" s="63"/>
      <c r="X581" s="63"/>
      <c r="Y581" s="63"/>
      <c r="Z581" s="63"/>
      <c r="AA581" s="63"/>
      <c r="AB581" s="63"/>
      <c r="AC581" s="63"/>
      <c r="AD581" s="63"/>
      <c r="AE581" s="64"/>
      <c r="AJ581" s="43"/>
      <c r="AK581" s="44">
        <f>SUM(AK570:AK578)</f>
        <v>576</v>
      </c>
      <c r="AL581" s="46"/>
      <c r="AM581" s="44">
        <f>SUM(AM570:AM578)</f>
        <v>60</v>
      </c>
      <c r="AN581" s="46"/>
      <c r="AO581" s="44">
        <f>SUM(AO570:AO578)</f>
        <v>36</v>
      </c>
      <c r="AP581" s="46"/>
      <c r="AQ581" s="43"/>
      <c r="AR581" s="44">
        <f>AK581</f>
        <v>576</v>
      </c>
      <c r="AS581" s="45"/>
    </row>
    <row r="582" spans="2:45" ht="2.25" customHeight="1">
      <c r="B582" s="61"/>
      <c r="E582" s="65"/>
      <c r="F582" s="66"/>
      <c r="G582" s="66"/>
      <c r="H582" s="66"/>
      <c r="I582" s="66"/>
      <c r="J582" s="66"/>
      <c r="K582" s="66"/>
      <c r="L582" s="66"/>
      <c r="M582" s="66"/>
      <c r="N582" s="66"/>
      <c r="O582" s="67"/>
      <c r="Q582" s="71"/>
      <c r="R582" s="72"/>
      <c r="S582" s="73"/>
      <c r="U582" s="65"/>
      <c r="V582" s="66"/>
      <c r="W582" s="66"/>
      <c r="X582" s="66"/>
      <c r="Y582" s="66"/>
      <c r="Z582" s="66"/>
      <c r="AA582" s="66"/>
      <c r="AB582" s="66"/>
      <c r="AC582" s="66"/>
      <c r="AD582" s="66"/>
      <c r="AE582" s="67"/>
      <c r="AJ582" s="47"/>
      <c r="AK582" s="48"/>
      <c r="AL582" s="48"/>
      <c r="AM582" s="48"/>
      <c r="AN582" s="48"/>
      <c r="AO582" s="48"/>
      <c r="AP582" s="48"/>
      <c r="AQ582" s="47"/>
      <c r="AR582" s="48"/>
      <c r="AS582" s="49"/>
    </row>
    <row r="584" spans="1:45" ht="2.25" customHeight="1">
      <c r="A584" s="32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3"/>
      <c r="AK584" s="33"/>
      <c r="AL584" s="33"/>
      <c r="AM584" s="33"/>
      <c r="AN584" s="33"/>
      <c r="AO584" s="33"/>
      <c r="AP584" s="33"/>
      <c r="AQ584" s="33"/>
      <c r="AR584" s="33"/>
      <c r="AS584" s="34"/>
    </row>
    <row r="585" spans="1:45" ht="14.25">
      <c r="A585" s="35"/>
      <c r="B585" s="74" t="s">
        <v>98</v>
      </c>
      <c r="C585" s="75"/>
      <c r="D585" s="75"/>
      <c r="E585" s="75"/>
      <c r="F585" s="75"/>
      <c r="G585" s="76"/>
      <c r="I585" s="74" t="str">
        <f>INDEX(Scores!$G:$G,MATCH(AM585,Scores!$BH:$BH,0),1)&amp;" "&amp;INDEX(Scores!$I:$I,MATCH(AM585,Scores!$BH:$BH,0),1)</f>
        <v>Brian Illes</v>
      </c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  <c r="AA585" s="75"/>
      <c r="AB585" s="75"/>
      <c r="AC585" s="76"/>
      <c r="AE585" s="74" t="s">
        <v>51</v>
      </c>
      <c r="AF585" s="75"/>
      <c r="AG585" s="75"/>
      <c r="AH585" s="75"/>
      <c r="AI585" s="75"/>
      <c r="AJ585" s="75"/>
      <c r="AK585" s="76"/>
      <c r="AM585" s="74" t="s">
        <v>91</v>
      </c>
      <c r="AN585" s="75"/>
      <c r="AO585" s="75"/>
      <c r="AP585" s="75"/>
      <c r="AQ585" s="75"/>
      <c r="AR585" s="76"/>
      <c r="AS585" s="36"/>
    </row>
    <row r="586" spans="1:45" ht="2.25" customHeight="1">
      <c r="A586" s="35"/>
      <c r="AS586" s="36"/>
    </row>
    <row r="587" spans="1:45" ht="14.25">
      <c r="A587" s="35"/>
      <c r="B587" s="74" t="s">
        <v>54</v>
      </c>
      <c r="C587" s="75"/>
      <c r="D587" s="75"/>
      <c r="E587" s="75"/>
      <c r="F587" s="75"/>
      <c r="G587" s="76"/>
      <c r="I587" s="74" t="s">
        <v>126</v>
      </c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  <c r="AA587" s="75"/>
      <c r="AB587" s="75"/>
      <c r="AC587" s="76"/>
      <c r="AE587" s="74" t="s">
        <v>138</v>
      </c>
      <c r="AF587" s="75"/>
      <c r="AG587" s="75"/>
      <c r="AH587" s="75"/>
      <c r="AI587" s="75"/>
      <c r="AJ587" s="75"/>
      <c r="AK587" s="76"/>
      <c r="AM587" s="74" t="s">
        <v>142</v>
      </c>
      <c r="AN587" s="75"/>
      <c r="AO587" s="75"/>
      <c r="AP587" s="75"/>
      <c r="AQ587" s="75"/>
      <c r="AR587" s="76"/>
      <c r="AS587" s="36"/>
    </row>
    <row r="588" spans="1:46" ht="2.25" customHeight="1">
      <c r="A588" s="37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9"/>
      <c r="AT588" s="30"/>
    </row>
    <row r="589" spans="1:45" ht="2.25" customHeight="1">
      <c r="A589" s="40"/>
      <c r="B589" s="41"/>
      <c r="C589" s="42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0"/>
      <c r="R589" s="41"/>
      <c r="S589" s="42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  <c r="AG589" s="40"/>
      <c r="AH589" s="41"/>
      <c r="AI589" s="42"/>
      <c r="AJ589" s="41"/>
      <c r="AK589" s="41"/>
      <c r="AL589" s="41"/>
      <c r="AM589" s="41"/>
      <c r="AN589" s="41"/>
      <c r="AO589" s="41"/>
      <c r="AP589" s="41"/>
      <c r="AQ589" s="40"/>
      <c r="AR589" s="41"/>
      <c r="AS589" s="42"/>
    </row>
    <row r="590" spans="1:45" ht="14.25">
      <c r="A590" s="43"/>
      <c r="B590" s="44" t="s">
        <v>134</v>
      </c>
      <c r="C590" s="45"/>
      <c r="D590" s="46"/>
      <c r="E590" s="44">
        <v>1</v>
      </c>
      <c r="F590" s="46"/>
      <c r="G590" s="44">
        <v>2</v>
      </c>
      <c r="H590" s="46"/>
      <c r="I590" s="44">
        <v>3</v>
      </c>
      <c r="J590" s="46"/>
      <c r="K590" s="44">
        <v>4</v>
      </c>
      <c r="L590" s="46"/>
      <c r="M590" s="44">
        <v>5</v>
      </c>
      <c r="N590" s="46"/>
      <c r="O590" s="44">
        <v>6</v>
      </c>
      <c r="P590" s="46"/>
      <c r="Q590" s="43"/>
      <c r="R590" s="44" t="s">
        <v>135</v>
      </c>
      <c r="S590" s="45"/>
      <c r="T590" s="46"/>
      <c r="U590" s="44">
        <v>1</v>
      </c>
      <c r="V590" s="46"/>
      <c r="W590" s="44">
        <v>2</v>
      </c>
      <c r="X590" s="46"/>
      <c r="Y590" s="44">
        <v>3</v>
      </c>
      <c r="Z590" s="46"/>
      <c r="AA590" s="44">
        <v>4</v>
      </c>
      <c r="AB590" s="46"/>
      <c r="AC590" s="44">
        <v>5</v>
      </c>
      <c r="AD590" s="46"/>
      <c r="AE590" s="44">
        <v>6</v>
      </c>
      <c r="AF590" s="46"/>
      <c r="AG590" s="43"/>
      <c r="AH590" s="44" t="s">
        <v>135</v>
      </c>
      <c r="AI590" s="45"/>
      <c r="AJ590" s="46"/>
      <c r="AK590" s="44" t="s">
        <v>136</v>
      </c>
      <c r="AL590" s="46"/>
      <c r="AM590" s="44" t="s">
        <v>57</v>
      </c>
      <c r="AN590" s="46"/>
      <c r="AO590" s="44" t="s">
        <v>2</v>
      </c>
      <c r="AP590" s="46"/>
      <c r="AQ590" s="43"/>
      <c r="AR590" s="44" t="s">
        <v>137</v>
      </c>
      <c r="AS590" s="45"/>
    </row>
    <row r="591" spans="1:45" ht="2.25" customHeight="1">
      <c r="A591" s="47"/>
      <c r="B591" s="48"/>
      <c r="C591" s="49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7"/>
      <c r="R591" s="48"/>
      <c r="S591" s="49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7"/>
      <c r="AH591" s="48"/>
      <c r="AI591" s="49"/>
      <c r="AJ591" s="48"/>
      <c r="AK591" s="48"/>
      <c r="AL591" s="48"/>
      <c r="AM591" s="48"/>
      <c r="AN591" s="48"/>
      <c r="AO591" s="48"/>
      <c r="AP591" s="48"/>
      <c r="AQ591" s="47"/>
      <c r="AR591" s="48"/>
      <c r="AS591" s="49"/>
    </row>
    <row r="592" spans="1:45" ht="2.25" customHeight="1">
      <c r="A592" s="43"/>
      <c r="B592" s="50"/>
      <c r="C592" s="51"/>
      <c r="D592" s="52"/>
      <c r="E592" s="52"/>
      <c r="F592" s="52"/>
      <c r="G592" s="52"/>
      <c r="Q592" s="43"/>
      <c r="R592" s="46"/>
      <c r="S592" s="45"/>
      <c r="AG592" s="43"/>
      <c r="AH592" s="46"/>
      <c r="AI592" s="45"/>
      <c r="AQ592" s="43"/>
      <c r="AR592" s="50"/>
      <c r="AS592" s="45"/>
    </row>
    <row r="593" spans="1:45" ht="14.25">
      <c r="A593" s="43"/>
      <c r="B593" s="44">
        <v>1</v>
      </c>
      <c r="C593" s="45"/>
      <c r="E593" s="53">
        <v>9</v>
      </c>
      <c r="G593" s="53">
        <v>9</v>
      </c>
      <c r="I593" s="53">
        <v>8</v>
      </c>
      <c r="K593" s="53">
        <v>10</v>
      </c>
      <c r="M593" s="53">
        <v>9</v>
      </c>
      <c r="O593" s="53">
        <v>7</v>
      </c>
      <c r="Q593" s="43"/>
      <c r="R593" s="44">
        <f>SUM(E593:O593)</f>
        <v>52</v>
      </c>
      <c r="S593" s="45"/>
      <c r="U593" s="53">
        <v>9</v>
      </c>
      <c r="W593" s="53">
        <v>8</v>
      </c>
      <c r="Y593" s="53" t="s">
        <v>145</v>
      </c>
      <c r="AA593" s="53">
        <v>9</v>
      </c>
      <c r="AC593" s="53">
        <v>8</v>
      </c>
      <c r="AE593" s="53">
        <v>8</v>
      </c>
      <c r="AG593" s="43"/>
      <c r="AH593" s="44">
        <f>SUM(U593:AE593)</f>
        <v>42</v>
      </c>
      <c r="AI593" s="45"/>
      <c r="AK593" s="53">
        <f>R593+AH593</f>
        <v>94</v>
      </c>
      <c r="AM593" s="53">
        <f>12-COUNTIF(E593:O593,"M")-COUNTIF(U593:AE593,"M")</f>
        <v>11</v>
      </c>
      <c r="AO593" s="53">
        <f>COUNTIF(E593:O593,"10")+COUNTIF(U593:AE593,"10")</f>
        <v>1</v>
      </c>
      <c r="AQ593" s="43"/>
      <c r="AR593" s="44">
        <f>AK593</f>
        <v>94</v>
      </c>
      <c r="AS593" s="45"/>
    </row>
    <row r="594" spans="1:45" ht="2.25" customHeight="1">
      <c r="A594" s="43"/>
      <c r="B594" s="50"/>
      <c r="C594" s="45"/>
      <c r="E594" s="52"/>
      <c r="G594" s="52"/>
      <c r="K594" s="52"/>
      <c r="M594" s="52"/>
      <c r="O594" s="52"/>
      <c r="Q594" s="43"/>
      <c r="R594" s="50"/>
      <c r="S594" s="45"/>
      <c r="U594" s="52"/>
      <c r="W594" s="52"/>
      <c r="AA594" s="52"/>
      <c r="AC594" s="52"/>
      <c r="AE594" s="52"/>
      <c r="AG594" s="43"/>
      <c r="AH594" s="50"/>
      <c r="AI594" s="45"/>
      <c r="AK594" s="52"/>
      <c r="AM594" s="52"/>
      <c r="AO594" s="52"/>
      <c r="AQ594" s="43"/>
      <c r="AR594" s="50"/>
      <c r="AS594" s="45"/>
    </row>
    <row r="595" spans="1:45" ht="14.25">
      <c r="A595" s="43"/>
      <c r="B595" s="44">
        <v>2</v>
      </c>
      <c r="C595" s="45"/>
      <c r="E595" s="53">
        <v>9</v>
      </c>
      <c r="G595" s="53">
        <v>9</v>
      </c>
      <c r="I595" s="53">
        <v>7</v>
      </c>
      <c r="K595" s="53">
        <v>9</v>
      </c>
      <c r="M595" s="53">
        <v>9</v>
      </c>
      <c r="O595" s="53">
        <v>9</v>
      </c>
      <c r="Q595" s="43"/>
      <c r="R595" s="44">
        <f>SUM(E595:O595)</f>
        <v>52</v>
      </c>
      <c r="S595" s="45"/>
      <c r="U595" s="53">
        <v>10</v>
      </c>
      <c r="W595" s="53">
        <v>9</v>
      </c>
      <c r="Y595" s="53">
        <v>6</v>
      </c>
      <c r="AA595" s="53">
        <v>9</v>
      </c>
      <c r="AC595" s="53">
        <v>8</v>
      </c>
      <c r="AE595" s="53">
        <v>8</v>
      </c>
      <c r="AG595" s="43"/>
      <c r="AH595" s="44">
        <f>SUM(U595:AE595)</f>
        <v>50</v>
      </c>
      <c r="AI595" s="45"/>
      <c r="AK595" s="53">
        <f>R595+AH595</f>
        <v>102</v>
      </c>
      <c r="AM595" s="53">
        <f>12-COUNTIF(E595:O595,"M")-COUNTIF(U595:AE595,"M")</f>
        <v>12</v>
      </c>
      <c r="AO595" s="53">
        <f>COUNTIF(E595:O595,"10")+COUNTIF(U595:AE595,"10")</f>
        <v>1</v>
      </c>
      <c r="AQ595" s="43"/>
      <c r="AR595" s="44">
        <f>AR593+AK595</f>
        <v>196</v>
      </c>
      <c r="AS595" s="45"/>
    </row>
    <row r="596" spans="1:45" ht="2.25" customHeight="1">
      <c r="A596" s="43"/>
      <c r="B596" s="46"/>
      <c r="C596" s="45"/>
      <c r="Q596" s="43"/>
      <c r="R596" s="46"/>
      <c r="S596" s="45"/>
      <c r="AG596" s="43"/>
      <c r="AH596" s="46"/>
      <c r="AI596" s="45"/>
      <c r="AQ596" s="43"/>
      <c r="AR596" s="46"/>
      <c r="AS596" s="45"/>
    </row>
    <row r="597" spans="1:45" ht="14.25">
      <c r="A597" s="43"/>
      <c r="B597" s="44">
        <v>3</v>
      </c>
      <c r="C597" s="45"/>
      <c r="E597" s="53">
        <v>9</v>
      </c>
      <c r="G597" s="53">
        <v>9</v>
      </c>
      <c r="I597" s="53">
        <v>9</v>
      </c>
      <c r="K597" s="53">
        <v>9</v>
      </c>
      <c r="M597" s="53">
        <v>9</v>
      </c>
      <c r="O597" s="53">
        <v>8</v>
      </c>
      <c r="Q597" s="43"/>
      <c r="R597" s="44">
        <f>SUM(E597:O597)</f>
        <v>53</v>
      </c>
      <c r="S597" s="45"/>
      <c r="U597" s="53">
        <v>9</v>
      </c>
      <c r="W597" s="53">
        <v>8</v>
      </c>
      <c r="Y597" s="53" t="s">
        <v>145</v>
      </c>
      <c r="AA597" s="53">
        <v>10</v>
      </c>
      <c r="AC597" s="53">
        <v>9</v>
      </c>
      <c r="AE597" s="53">
        <v>8</v>
      </c>
      <c r="AG597" s="43"/>
      <c r="AH597" s="44">
        <f>SUM(U597:AE597)</f>
        <v>44</v>
      </c>
      <c r="AI597" s="45"/>
      <c r="AK597" s="53">
        <f>R597+AH597</f>
        <v>97</v>
      </c>
      <c r="AM597" s="53">
        <f>12-COUNTIF(E597:O597,"M")-COUNTIF(U597:AE597,"M")</f>
        <v>11</v>
      </c>
      <c r="AO597" s="53">
        <f>COUNTIF(E597:O597,"10")+COUNTIF(U597:AE597,"10")</f>
        <v>1</v>
      </c>
      <c r="AQ597" s="43"/>
      <c r="AR597" s="44">
        <f>AR595+AK597</f>
        <v>293</v>
      </c>
      <c r="AS597" s="45"/>
    </row>
    <row r="598" spans="1:45" ht="2.25" customHeight="1">
      <c r="A598" s="43"/>
      <c r="B598" s="54"/>
      <c r="C598" s="45"/>
      <c r="E598" s="55"/>
      <c r="G598" s="55"/>
      <c r="K598" s="55"/>
      <c r="M598" s="55"/>
      <c r="O598" s="55"/>
      <c r="Q598" s="43"/>
      <c r="R598" s="54"/>
      <c r="S598" s="45"/>
      <c r="U598" s="55"/>
      <c r="W598" s="55"/>
      <c r="AA598" s="55"/>
      <c r="AC598" s="55"/>
      <c r="AE598" s="55"/>
      <c r="AG598" s="43"/>
      <c r="AH598" s="54"/>
      <c r="AI598" s="45"/>
      <c r="AK598" s="55"/>
      <c r="AM598" s="55"/>
      <c r="AO598" s="55"/>
      <c r="AQ598" s="43"/>
      <c r="AR598" s="54"/>
      <c r="AS598" s="45"/>
    </row>
    <row r="599" spans="1:45" ht="14.25">
      <c r="A599" s="43"/>
      <c r="B599" s="44">
        <v>4</v>
      </c>
      <c r="C599" s="45"/>
      <c r="E599" s="53">
        <v>9</v>
      </c>
      <c r="G599" s="53">
        <v>9</v>
      </c>
      <c r="I599" s="53">
        <v>9</v>
      </c>
      <c r="K599" s="53">
        <v>10</v>
      </c>
      <c r="M599" s="53">
        <v>9</v>
      </c>
      <c r="O599" s="53">
        <v>9</v>
      </c>
      <c r="Q599" s="43"/>
      <c r="R599" s="44">
        <f>SUM(E599:O599)</f>
        <v>55</v>
      </c>
      <c r="S599" s="45"/>
      <c r="U599" s="53">
        <v>8</v>
      </c>
      <c r="W599" s="53">
        <v>7</v>
      </c>
      <c r="Y599" s="53">
        <v>7</v>
      </c>
      <c r="AA599" s="53">
        <v>9</v>
      </c>
      <c r="AC599" s="53">
        <v>9</v>
      </c>
      <c r="AE599" s="53">
        <v>7</v>
      </c>
      <c r="AG599" s="43"/>
      <c r="AH599" s="44">
        <f>SUM(U599:AE599)</f>
        <v>47</v>
      </c>
      <c r="AI599" s="45"/>
      <c r="AK599" s="53">
        <f>R599+AH599</f>
        <v>102</v>
      </c>
      <c r="AM599" s="53">
        <f>12-COUNTIF(E599:O599,"M")-COUNTIF(U599:AE599,"M")</f>
        <v>12</v>
      </c>
      <c r="AO599" s="53">
        <f>COUNTIF(E599:O599,"10")+COUNTIF(U599:AE599,"10")</f>
        <v>1</v>
      </c>
      <c r="AQ599" s="43"/>
      <c r="AR599" s="44">
        <f>AR597+AK599</f>
        <v>395</v>
      </c>
      <c r="AS599" s="45"/>
    </row>
    <row r="600" spans="1:45" ht="2.25" customHeight="1">
      <c r="A600" s="43"/>
      <c r="B600" s="54"/>
      <c r="C600" s="45"/>
      <c r="E600" s="55"/>
      <c r="G600" s="55"/>
      <c r="K600" s="55"/>
      <c r="M600" s="55"/>
      <c r="O600" s="55"/>
      <c r="Q600" s="43"/>
      <c r="R600" s="54"/>
      <c r="S600" s="45"/>
      <c r="U600" s="55"/>
      <c r="W600" s="55"/>
      <c r="AA600" s="55"/>
      <c r="AC600" s="55"/>
      <c r="AE600" s="55"/>
      <c r="AG600" s="43"/>
      <c r="AH600" s="54"/>
      <c r="AI600" s="45"/>
      <c r="AK600" s="55"/>
      <c r="AM600" s="55"/>
      <c r="AO600" s="55"/>
      <c r="AQ600" s="43"/>
      <c r="AR600" s="54"/>
      <c r="AS600" s="45"/>
    </row>
    <row r="601" spans="1:45" ht="14.25">
      <c r="A601" s="43"/>
      <c r="B601" s="44">
        <v>5</v>
      </c>
      <c r="C601" s="45"/>
      <c r="E601" s="53">
        <v>9</v>
      </c>
      <c r="G601" s="53">
        <v>9</v>
      </c>
      <c r="I601" s="53">
        <v>8</v>
      </c>
      <c r="K601" s="53">
        <v>9</v>
      </c>
      <c r="M601" s="53">
        <v>9</v>
      </c>
      <c r="O601" s="53" t="s">
        <v>145</v>
      </c>
      <c r="Q601" s="43"/>
      <c r="R601" s="44">
        <f>SUM(E601:O601)</f>
        <v>44</v>
      </c>
      <c r="S601" s="45"/>
      <c r="U601" s="53">
        <v>9</v>
      </c>
      <c r="W601" s="53">
        <v>8</v>
      </c>
      <c r="Y601" s="53" t="s">
        <v>145</v>
      </c>
      <c r="AA601" s="53">
        <v>9</v>
      </c>
      <c r="AC601" s="53">
        <v>9</v>
      </c>
      <c r="AE601" s="53">
        <v>9</v>
      </c>
      <c r="AG601" s="43"/>
      <c r="AH601" s="44">
        <f>SUM(U601:AE601)</f>
        <v>44</v>
      </c>
      <c r="AI601" s="45"/>
      <c r="AK601" s="53">
        <f>R601+AH601</f>
        <v>88</v>
      </c>
      <c r="AM601" s="53">
        <f>12-COUNTIF(E601:O601,"M")-COUNTIF(U601:AE601,"M")</f>
        <v>10</v>
      </c>
      <c r="AO601" s="53">
        <f>COUNTIF(E601:O601,"10")+COUNTIF(U601:AE601,"10")</f>
        <v>0</v>
      </c>
      <c r="AQ601" s="43"/>
      <c r="AR601" s="44">
        <f>AR599+AK601</f>
        <v>483</v>
      </c>
      <c r="AS601" s="45"/>
    </row>
    <row r="602" spans="1:45" ht="2.25" customHeight="1">
      <c r="A602" s="47"/>
      <c r="B602" s="56"/>
      <c r="C602" s="49"/>
      <c r="D602" s="38"/>
      <c r="E602" s="57"/>
      <c r="F602" s="38"/>
      <c r="G602" s="57"/>
      <c r="H602" s="38"/>
      <c r="I602" s="38"/>
      <c r="J602" s="38"/>
      <c r="K602" s="57"/>
      <c r="L602" s="38"/>
      <c r="M602" s="57"/>
      <c r="N602" s="38"/>
      <c r="O602" s="57"/>
      <c r="P602" s="38"/>
      <c r="Q602" s="47"/>
      <c r="R602" s="56"/>
      <c r="S602" s="49"/>
      <c r="T602" s="38"/>
      <c r="U602" s="57"/>
      <c r="V602" s="38"/>
      <c r="W602" s="57"/>
      <c r="X602" s="38"/>
      <c r="Y602" s="38"/>
      <c r="Z602" s="38"/>
      <c r="AA602" s="57"/>
      <c r="AB602" s="38"/>
      <c r="AC602" s="57"/>
      <c r="AD602" s="38"/>
      <c r="AE602" s="57"/>
      <c r="AF602" s="38"/>
      <c r="AG602" s="47"/>
      <c r="AH602" s="56"/>
      <c r="AI602" s="49"/>
      <c r="AJ602" s="38"/>
      <c r="AK602" s="57"/>
      <c r="AL602" s="38"/>
      <c r="AM602" s="57"/>
      <c r="AN602" s="38"/>
      <c r="AO602" s="57"/>
      <c r="AP602" s="38"/>
      <c r="AQ602" s="47"/>
      <c r="AR602" s="56"/>
      <c r="AS602" s="49"/>
    </row>
    <row r="603" spans="2:45" ht="2.25" customHeight="1">
      <c r="B603" s="55"/>
      <c r="E603" s="55"/>
      <c r="G603" s="55"/>
      <c r="K603" s="55"/>
      <c r="M603" s="55"/>
      <c r="O603" s="55"/>
      <c r="R603" s="55"/>
      <c r="U603" s="55"/>
      <c r="W603" s="55"/>
      <c r="AA603" s="55"/>
      <c r="AC603" s="55"/>
      <c r="AE603" s="55"/>
      <c r="AH603" s="55"/>
      <c r="AJ603" s="40"/>
      <c r="AK603" s="58"/>
      <c r="AL603" s="41"/>
      <c r="AM603" s="58"/>
      <c r="AN603" s="41"/>
      <c r="AO603" s="58"/>
      <c r="AP603" s="41"/>
      <c r="AQ603" s="40"/>
      <c r="AR603" s="58"/>
      <c r="AS603" s="42"/>
    </row>
    <row r="604" spans="2:45" ht="14.25">
      <c r="B604" s="60" t="s">
        <v>53</v>
      </c>
      <c r="E604" s="62"/>
      <c r="F604" s="63"/>
      <c r="G604" s="63"/>
      <c r="H604" s="63"/>
      <c r="I604" s="63"/>
      <c r="J604" s="63"/>
      <c r="K604" s="63"/>
      <c r="L604" s="63"/>
      <c r="M604" s="63"/>
      <c r="N604" s="63"/>
      <c r="O604" s="64"/>
      <c r="Q604" s="68" t="s">
        <v>143</v>
      </c>
      <c r="R604" s="69"/>
      <c r="S604" s="70"/>
      <c r="U604" s="62"/>
      <c r="V604" s="63"/>
      <c r="W604" s="63"/>
      <c r="X604" s="63"/>
      <c r="Y604" s="63"/>
      <c r="Z604" s="63"/>
      <c r="AA604" s="63"/>
      <c r="AB604" s="63"/>
      <c r="AC604" s="63"/>
      <c r="AD604" s="63"/>
      <c r="AE604" s="64"/>
      <c r="AJ604" s="43"/>
      <c r="AK604" s="44">
        <f>SUM(AK593:AK601)</f>
        <v>483</v>
      </c>
      <c r="AL604" s="46"/>
      <c r="AM604" s="44">
        <f>SUM(AM593:AM601)</f>
        <v>56</v>
      </c>
      <c r="AN604" s="46"/>
      <c r="AO604" s="44">
        <f>SUM(AO593:AO601)</f>
        <v>4</v>
      </c>
      <c r="AP604" s="46"/>
      <c r="AQ604" s="43"/>
      <c r="AR604" s="44">
        <f>AK604</f>
        <v>483</v>
      </c>
      <c r="AS604" s="45"/>
    </row>
    <row r="605" spans="2:45" ht="2.25" customHeight="1">
      <c r="B605" s="61"/>
      <c r="E605" s="65"/>
      <c r="F605" s="66"/>
      <c r="G605" s="66"/>
      <c r="H605" s="66"/>
      <c r="I605" s="66"/>
      <c r="J605" s="66"/>
      <c r="K605" s="66"/>
      <c r="L605" s="66"/>
      <c r="M605" s="66"/>
      <c r="N605" s="66"/>
      <c r="O605" s="67"/>
      <c r="Q605" s="71"/>
      <c r="R605" s="72"/>
      <c r="S605" s="73"/>
      <c r="U605" s="65"/>
      <c r="V605" s="66"/>
      <c r="W605" s="66"/>
      <c r="X605" s="66"/>
      <c r="Y605" s="66"/>
      <c r="Z605" s="66"/>
      <c r="AA605" s="66"/>
      <c r="AB605" s="66"/>
      <c r="AC605" s="66"/>
      <c r="AD605" s="66"/>
      <c r="AE605" s="67"/>
      <c r="AJ605" s="47"/>
      <c r="AK605" s="48"/>
      <c r="AL605" s="48"/>
      <c r="AM605" s="48"/>
      <c r="AN605" s="48"/>
      <c r="AO605" s="48"/>
      <c r="AP605" s="48"/>
      <c r="AQ605" s="47"/>
      <c r="AR605" s="48"/>
      <c r="AS605" s="49"/>
    </row>
    <row r="607" spans="1:45" ht="2.25" customHeight="1">
      <c r="A607" s="32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  <c r="AJ607" s="33"/>
      <c r="AK607" s="33"/>
      <c r="AL607" s="33"/>
      <c r="AM607" s="33"/>
      <c r="AN607" s="33"/>
      <c r="AO607" s="33"/>
      <c r="AP607" s="33"/>
      <c r="AQ607" s="33"/>
      <c r="AR607" s="33"/>
      <c r="AS607" s="34"/>
    </row>
    <row r="608" spans="1:45" ht="14.25">
      <c r="A608" s="35"/>
      <c r="B608" s="74" t="s">
        <v>98</v>
      </c>
      <c r="C608" s="75"/>
      <c r="D608" s="75"/>
      <c r="E608" s="75"/>
      <c r="F608" s="75"/>
      <c r="G608" s="76"/>
      <c r="I608" s="74" t="str">
        <f>INDEX(Scores!$G:$G,MATCH(AM608,Scores!$BH:$BH,0),1)&amp;" "&amp;INDEX(Scores!$I:$I,MATCH(AM608,Scores!$BH:$BH,0),1)</f>
        <v>Roger Gammon</v>
      </c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75"/>
      <c r="AA608" s="75"/>
      <c r="AB608" s="75"/>
      <c r="AC608" s="76"/>
      <c r="AE608" s="74" t="s">
        <v>51</v>
      </c>
      <c r="AF608" s="75"/>
      <c r="AG608" s="75"/>
      <c r="AH608" s="75"/>
      <c r="AI608" s="75"/>
      <c r="AJ608" s="75"/>
      <c r="AK608" s="76"/>
      <c r="AM608" s="74" t="s">
        <v>92</v>
      </c>
      <c r="AN608" s="75"/>
      <c r="AO608" s="75"/>
      <c r="AP608" s="75"/>
      <c r="AQ608" s="75"/>
      <c r="AR608" s="76"/>
      <c r="AS608" s="36"/>
    </row>
    <row r="609" spans="1:45" ht="2.25" customHeight="1">
      <c r="A609" s="35"/>
      <c r="AS609" s="36"/>
    </row>
    <row r="610" spans="1:45" ht="14.25">
      <c r="A610" s="35"/>
      <c r="B610" s="74" t="s">
        <v>54</v>
      </c>
      <c r="C610" s="75"/>
      <c r="D610" s="75"/>
      <c r="E610" s="75"/>
      <c r="F610" s="75"/>
      <c r="G610" s="76"/>
      <c r="I610" s="74" t="s">
        <v>125</v>
      </c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  <c r="AA610" s="75"/>
      <c r="AB610" s="75"/>
      <c r="AC610" s="76"/>
      <c r="AE610" s="74" t="s">
        <v>138</v>
      </c>
      <c r="AF610" s="75"/>
      <c r="AG610" s="75"/>
      <c r="AH610" s="75"/>
      <c r="AI610" s="75"/>
      <c r="AJ610" s="75"/>
      <c r="AK610" s="76"/>
      <c r="AM610" s="74" t="s">
        <v>142</v>
      </c>
      <c r="AN610" s="75"/>
      <c r="AO610" s="75"/>
      <c r="AP610" s="75"/>
      <c r="AQ610" s="75"/>
      <c r="AR610" s="76"/>
      <c r="AS610" s="36"/>
    </row>
    <row r="611" spans="1:46" ht="2.25" customHeight="1">
      <c r="A611" s="37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9"/>
      <c r="AT611" s="30"/>
    </row>
    <row r="612" spans="1:45" ht="2.25" customHeight="1">
      <c r="A612" s="40"/>
      <c r="B612" s="41"/>
      <c r="C612" s="42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0"/>
      <c r="R612" s="41"/>
      <c r="S612" s="42"/>
      <c r="T612" s="41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F612" s="41"/>
      <c r="AG612" s="40"/>
      <c r="AH612" s="41"/>
      <c r="AI612" s="42"/>
      <c r="AJ612" s="41"/>
      <c r="AK612" s="41"/>
      <c r="AL612" s="41"/>
      <c r="AM612" s="41"/>
      <c r="AN612" s="41"/>
      <c r="AO612" s="41"/>
      <c r="AP612" s="41"/>
      <c r="AQ612" s="40"/>
      <c r="AR612" s="41"/>
      <c r="AS612" s="42"/>
    </row>
    <row r="613" spans="1:45" ht="14.25">
      <c r="A613" s="43"/>
      <c r="B613" s="44" t="s">
        <v>134</v>
      </c>
      <c r="C613" s="45"/>
      <c r="D613" s="46"/>
      <c r="E613" s="44">
        <v>1</v>
      </c>
      <c r="F613" s="46"/>
      <c r="G613" s="44">
        <v>2</v>
      </c>
      <c r="H613" s="46"/>
      <c r="I613" s="44">
        <v>3</v>
      </c>
      <c r="J613" s="46"/>
      <c r="K613" s="44">
        <v>4</v>
      </c>
      <c r="L613" s="46"/>
      <c r="M613" s="44">
        <v>5</v>
      </c>
      <c r="N613" s="46"/>
      <c r="O613" s="44">
        <v>6</v>
      </c>
      <c r="P613" s="46"/>
      <c r="Q613" s="43"/>
      <c r="R613" s="44" t="s">
        <v>135</v>
      </c>
      <c r="S613" s="45"/>
      <c r="T613" s="46"/>
      <c r="U613" s="44">
        <v>1</v>
      </c>
      <c r="V613" s="46"/>
      <c r="W613" s="44">
        <v>2</v>
      </c>
      <c r="X613" s="46"/>
      <c r="Y613" s="44">
        <v>3</v>
      </c>
      <c r="Z613" s="46"/>
      <c r="AA613" s="44">
        <v>4</v>
      </c>
      <c r="AB613" s="46"/>
      <c r="AC613" s="44">
        <v>5</v>
      </c>
      <c r="AD613" s="46"/>
      <c r="AE613" s="44">
        <v>6</v>
      </c>
      <c r="AF613" s="46"/>
      <c r="AG613" s="43"/>
      <c r="AH613" s="44" t="s">
        <v>135</v>
      </c>
      <c r="AI613" s="45"/>
      <c r="AJ613" s="46"/>
      <c r="AK613" s="44" t="s">
        <v>136</v>
      </c>
      <c r="AL613" s="46"/>
      <c r="AM613" s="44" t="s">
        <v>57</v>
      </c>
      <c r="AN613" s="46"/>
      <c r="AO613" s="44" t="s">
        <v>2</v>
      </c>
      <c r="AP613" s="46"/>
      <c r="AQ613" s="43"/>
      <c r="AR613" s="44" t="s">
        <v>137</v>
      </c>
      <c r="AS613" s="45"/>
    </row>
    <row r="614" spans="1:45" ht="2.25" customHeight="1">
      <c r="A614" s="47"/>
      <c r="B614" s="48"/>
      <c r="C614" s="49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7"/>
      <c r="R614" s="48"/>
      <c r="S614" s="49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7"/>
      <c r="AH614" s="48"/>
      <c r="AI614" s="49"/>
      <c r="AJ614" s="48"/>
      <c r="AK614" s="48"/>
      <c r="AL614" s="48"/>
      <c r="AM614" s="48"/>
      <c r="AN614" s="48"/>
      <c r="AO614" s="48"/>
      <c r="AP614" s="48"/>
      <c r="AQ614" s="47"/>
      <c r="AR614" s="48"/>
      <c r="AS614" s="49"/>
    </row>
    <row r="615" spans="1:45" ht="2.25" customHeight="1">
      <c r="A615" s="43"/>
      <c r="B615" s="50"/>
      <c r="C615" s="51"/>
      <c r="D615" s="52"/>
      <c r="E615" s="52"/>
      <c r="F615" s="52"/>
      <c r="G615" s="52"/>
      <c r="Q615" s="43"/>
      <c r="R615" s="46"/>
      <c r="S615" s="45"/>
      <c r="AG615" s="43"/>
      <c r="AH615" s="46"/>
      <c r="AI615" s="45"/>
      <c r="AQ615" s="43"/>
      <c r="AR615" s="50"/>
      <c r="AS615" s="45"/>
    </row>
    <row r="616" spans="1:45" ht="14.25">
      <c r="A616" s="43"/>
      <c r="B616" s="44">
        <v>1</v>
      </c>
      <c r="C616" s="45"/>
      <c r="E616" s="53">
        <v>10</v>
      </c>
      <c r="G616" s="53">
        <v>8</v>
      </c>
      <c r="I616" s="53" t="s">
        <v>145</v>
      </c>
      <c r="K616" s="53">
        <v>9</v>
      </c>
      <c r="M616" s="53">
        <v>9</v>
      </c>
      <c r="O616" s="53">
        <v>7</v>
      </c>
      <c r="Q616" s="43"/>
      <c r="R616" s="44">
        <f>SUM(E616:O616)</f>
        <v>43</v>
      </c>
      <c r="S616" s="45"/>
      <c r="U616" s="53">
        <v>9</v>
      </c>
      <c r="W616" s="53">
        <v>9</v>
      </c>
      <c r="Y616" s="53">
        <v>8</v>
      </c>
      <c r="AA616" s="53">
        <v>9</v>
      </c>
      <c r="AC616" s="53">
        <v>9</v>
      </c>
      <c r="AE616" s="53">
        <v>8</v>
      </c>
      <c r="AG616" s="43"/>
      <c r="AH616" s="44">
        <f>SUM(U616:AE616)</f>
        <v>52</v>
      </c>
      <c r="AI616" s="45"/>
      <c r="AK616" s="53">
        <f>R616+AH616</f>
        <v>95</v>
      </c>
      <c r="AM616" s="53">
        <f>12-COUNTIF(E616:O616,"M")-COUNTIF(U616:AE616,"M")</f>
        <v>11</v>
      </c>
      <c r="AO616" s="53">
        <f>COUNTIF(E616:O616,"10")+COUNTIF(U616:AE616,"10")</f>
        <v>1</v>
      </c>
      <c r="AQ616" s="43"/>
      <c r="AR616" s="44">
        <f>AK616</f>
        <v>95</v>
      </c>
      <c r="AS616" s="45"/>
    </row>
    <row r="617" spans="1:45" ht="2.25" customHeight="1">
      <c r="A617" s="43"/>
      <c r="B617" s="50"/>
      <c r="C617" s="45"/>
      <c r="E617" s="52"/>
      <c r="G617" s="52"/>
      <c r="K617" s="52"/>
      <c r="M617" s="52"/>
      <c r="O617" s="52"/>
      <c r="Q617" s="43"/>
      <c r="R617" s="50"/>
      <c r="S617" s="45"/>
      <c r="U617" s="52"/>
      <c r="W617" s="52"/>
      <c r="AA617" s="52"/>
      <c r="AC617" s="52"/>
      <c r="AE617" s="52"/>
      <c r="AG617" s="43"/>
      <c r="AH617" s="50"/>
      <c r="AI617" s="45"/>
      <c r="AK617" s="52"/>
      <c r="AM617" s="52"/>
      <c r="AO617" s="52"/>
      <c r="AQ617" s="43"/>
      <c r="AR617" s="50"/>
      <c r="AS617" s="45"/>
    </row>
    <row r="618" spans="1:45" ht="14.25">
      <c r="A618" s="43"/>
      <c r="B618" s="44">
        <v>2</v>
      </c>
      <c r="C618" s="45"/>
      <c r="E618" s="53">
        <v>9</v>
      </c>
      <c r="G618" s="53">
        <v>9</v>
      </c>
      <c r="I618" s="53">
        <v>7</v>
      </c>
      <c r="K618" s="53">
        <v>10</v>
      </c>
      <c r="M618" s="53">
        <v>9</v>
      </c>
      <c r="O618" s="53">
        <v>9</v>
      </c>
      <c r="Q618" s="43"/>
      <c r="R618" s="44">
        <f>SUM(E618:O618)</f>
        <v>53</v>
      </c>
      <c r="S618" s="45"/>
      <c r="U618" s="53">
        <v>10</v>
      </c>
      <c r="W618" s="53">
        <v>9</v>
      </c>
      <c r="Y618" s="53">
        <v>9</v>
      </c>
      <c r="AA618" s="53">
        <v>10</v>
      </c>
      <c r="AC618" s="53">
        <v>9</v>
      </c>
      <c r="AE618" s="53">
        <v>7</v>
      </c>
      <c r="AG618" s="43"/>
      <c r="AH618" s="44">
        <f>SUM(U618:AE618)</f>
        <v>54</v>
      </c>
      <c r="AI618" s="45"/>
      <c r="AK618" s="53">
        <f>R618+AH618</f>
        <v>107</v>
      </c>
      <c r="AM618" s="53">
        <f>12-COUNTIF(E618:O618,"M")-COUNTIF(U618:AE618,"M")</f>
        <v>12</v>
      </c>
      <c r="AO618" s="53">
        <f>COUNTIF(E618:O618,"10")+COUNTIF(U618:AE618,"10")</f>
        <v>3</v>
      </c>
      <c r="AQ618" s="43"/>
      <c r="AR618" s="44">
        <f>AR616+AK618</f>
        <v>202</v>
      </c>
      <c r="AS618" s="45"/>
    </row>
    <row r="619" spans="1:45" ht="2.25" customHeight="1">
      <c r="A619" s="43"/>
      <c r="B619" s="46"/>
      <c r="C619" s="45"/>
      <c r="Q619" s="43"/>
      <c r="R619" s="46"/>
      <c r="S619" s="45"/>
      <c r="AG619" s="43"/>
      <c r="AH619" s="46"/>
      <c r="AI619" s="45"/>
      <c r="AQ619" s="43"/>
      <c r="AR619" s="46"/>
      <c r="AS619" s="45"/>
    </row>
    <row r="620" spans="1:45" ht="14.25">
      <c r="A620" s="43"/>
      <c r="B620" s="44">
        <v>3</v>
      </c>
      <c r="C620" s="45"/>
      <c r="E620" s="53">
        <v>9</v>
      </c>
      <c r="G620" s="53">
        <v>9</v>
      </c>
      <c r="I620" s="53">
        <v>9</v>
      </c>
      <c r="K620" s="53">
        <v>10</v>
      </c>
      <c r="M620" s="53">
        <v>9</v>
      </c>
      <c r="O620" s="53">
        <v>9</v>
      </c>
      <c r="Q620" s="43"/>
      <c r="R620" s="44">
        <f>SUM(E620:O620)</f>
        <v>55</v>
      </c>
      <c r="S620" s="45"/>
      <c r="U620" s="53">
        <v>9</v>
      </c>
      <c r="W620" s="53">
        <v>8</v>
      </c>
      <c r="Y620" s="53">
        <v>8</v>
      </c>
      <c r="AA620" s="53">
        <v>9</v>
      </c>
      <c r="AC620" s="53">
        <v>9</v>
      </c>
      <c r="AE620" s="53" t="s">
        <v>145</v>
      </c>
      <c r="AG620" s="43"/>
      <c r="AH620" s="44">
        <f>SUM(U620:AE620)</f>
        <v>43</v>
      </c>
      <c r="AI620" s="45"/>
      <c r="AK620" s="53">
        <f>R620+AH620</f>
        <v>98</v>
      </c>
      <c r="AM620" s="53">
        <f>12-COUNTIF(E620:O620,"M")-COUNTIF(U620:AE620,"M")</f>
        <v>11</v>
      </c>
      <c r="AO620" s="53">
        <f>COUNTIF(E620:O620,"10")+COUNTIF(U620:AE620,"10")</f>
        <v>1</v>
      </c>
      <c r="AQ620" s="43"/>
      <c r="AR620" s="44">
        <f>AR618+AK620</f>
        <v>300</v>
      </c>
      <c r="AS620" s="45"/>
    </row>
    <row r="621" spans="1:45" ht="2.25" customHeight="1">
      <c r="A621" s="43"/>
      <c r="B621" s="54"/>
      <c r="C621" s="45"/>
      <c r="E621" s="55"/>
      <c r="G621" s="55"/>
      <c r="K621" s="55"/>
      <c r="M621" s="55"/>
      <c r="O621" s="55"/>
      <c r="Q621" s="43"/>
      <c r="R621" s="54"/>
      <c r="S621" s="45"/>
      <c r="U621" s="55"/>
      <c r="W621" s="55"/>
      <c r="AA621" s="55"/>
      <c r="AC621" s="55"/>
      <c r="AE621" s="55"/>
      <c r="AG621" s="43"/>
      <c r="AH621" s="54"/>
      <c r="AI621" s="45"/>
      <c r="AK621" s="55"/>
      <c r="AM621" s="55"/>
      <c r="AO621" s="55"/>
      <c r="AQ621" s="43"/>
      <c r="AR621" s="54"/>
      <c r="AS621" s="45"/>
    </row>
    <row r="622" spans="1:45" ht="14.25">
      <c r="A622" s="43"/>
      <c r="B622" s="44">
        <v>4</v>
      </c>
      <c r="C622" s="45"/>
      <c r="E622" s="53">
        <v>9</v>
      </c>
      <c r="G622" s="53">
        <v>9</v>
      </c>
      <c r="I622" s="53">
        <v>9</v>
      </c>
      <c r="K622" s="53">
        <v>9</v>
      </c>
      <c r="M622" s="53">
        <v>9</v>
      </c>
      <c r="O622" s="53">
        <v>8</v>
      </c>
      <c r="Q622" s="43"/>
      <c r="R622" s="44">
        <f>SUM(E622:O622)</f>
        <v>53</v>
      </c>
      <c r="S622" s="45"/>
      <c r="U622" s="53">
        <v>9</v>
      </c>
      <c r="W622" s="53">
        <v>9</v>
      </c>
      <c r="Y622" s="53">
        <v>9</v>
      </c>
      <c r="AA622" s="53">
        <v>10</v>
      </c>
      <c r="AC622" s="53">
        <v>9</v>
      </c>
      <c r="AE622" s="53">
        <v>9</v>
      </c>
      <c r="AG622" s="43"/>
      <c r="AH622" s="44">
        <f>SUM(U622:AE622)</f>
        <v>55</v>
      </c>
      <c r="AI622" s="45"/>
      <c r="AK622" s="53">
        <f>R622+AH622</f>
        <v>108</v>
      </c>
      <c r="AM622" s="53">
        <f>12-COUNTIF(E622:O622,"M")-COUNTIF(U622:AE622,"M")</f>
        <v>12</v>
      </c>
      <c r="AO622" s="53">
        <f>COUNTIF(E622:O622,"10")+COUNTIF(U622:AE622,"10")</f>
        <v>1</v>
      </c>
      <c r="AQ622" s="43"/>
      <c r="AR622" s="44">
        <f>AR620+AK622</f>
        <v>408</v>
      </c>
      <c r="AS622" s="45"/>
    </row>
    <row r="623" spans="1:45" ht="2.25" customHeight="1">
      <c r="A623" s="43"/>
      <c r="B623" s="54"/>
      <c r="C623" s="45"/>
      <c r="E623" s="55"/>
      <c r="G623" s="55"/>
      <c r="K623" s="55"/>
      <c r="M623" s="55"/>
      <c r="O623" s="55"/>
      <c r="Q623" s="43"/>
      <c r="R623" s="54"/>
      <c r="S623" s="45"/>
      <c r="U623" s="55"/>
      <c r="W623" s="55"/>
      <c r="AA623" s="55"/>
      <c r="AC623" s="55"/>
      <c r="AE623" s="55"/>
      <c r="AG623" s="43"/>
      <c r="AH623" s="54"/>
      <c r="AI623" s="45"/>
      <c r="AK623" s="55"/>
      <c r="AM623" s="55"/>
      <c r="AO623" s="55"/>
      <c r="AQ623" s="43"/>
      <c r="AR623" s="54"/>
      <c r="AS623" s="45"/>
    </row>
    <row r="624" spans="1:45" ht="14.25">
      <c r="A624" s="43"/>
      <c r="B624" s="44">
        <v>5</v>
      </c>
      <c r="C624" s="45"/>
      <c r="E624" s="53">
        <v>10</v>
      </c>
      <c r="G624" s="53">
        <v>9</v>
      </c>
      <c r="I624" s="53">
        <v>8</v>
      </c>
      <c r="K624" s="53">
        <v>10</v>
      </c>
      <c r="M624" s="53">
        <v>9</v>
      </c>
      <c r="O624" s="53">
        <v>8</v>
      </c>
      <c r="Q624" s="43"/>
      <c r="R624" s="44">
        <f>SUM(E624:O624)</f>
        <v>54</v>
      </c>
      <c r="S624" s="45"/>
      <c r="U624" s="53">
        <v>9</v>
      </c>
      <c r="W624" s="53">
        <v>9</v>
      </c>
      <c r="Y624" s="53">
        <v>9</v>
      </c>
      <c r="AA624" s="53">
        <v>9</v>
      </c>
      <c r="AC624" s="53">
        <v>9</v>
      </c>
      <c r="AE624" s="53">
        <v>8</v>
      </c>
      <c r="AG624" s="43"/>
      <c r="AH624" s="44">
        <f>SUM(U624:AE624)</f>
        <v>53</v>
      </c>
      <c r="AI624" s="45"/>
      <c r="AK624" s="53">
        <f>R624+AH624</f>
        <v>107</v>
      </c>
      <c r="AM624" s="53">
        <f>12-COUNTIF(E624:O624,"M")-COUNTIF(U624:AE624,"M")</f>
        <v>12</v>
      </c>
      <c r="AO624" s="53">
        <f>COUNTIF(E624:O624,"10")+COUNTIF(U624:AE624,"10")</f>
        <v>2</v>
      </c>
      <c r="AQ624" s="43"/>
      <c r="AR624" s="44">
        <f>AR622+AK624</f>
        <v>515</v>
      </c>
      <c r="AS624" s="45"/>
    </row>
    <row r="625" spans="1:45" ht="2.25" customHeight="1">
      <c r="A625" s="47"/>
      <c r="B625" s="56"/>
      <c r="C625" s="49"/>
      <c r="D625" s="38"/>
      <c r="E625" s="57"/>
      <c r="F625" s="38"/>
      <c r="G625" s="57"/>
      <c r="H625" s="38"/>
      <c r="I625" s="38"/>
      <c r="J625" s="38"/>
      <c r="K625" s="57"/>
      <c r="L625" s="38"/>
      <c r="M625" s="57"/>
      <c r="N625" s="38"/>
      <c r="O625" s="57"/>
      <c r="P625" s="38"/>
      <c r="Q625" s="47"/>
      <c r="R625" s="56"/>
      <c r="S625" s="49"/>
      <c r="T625" s="38"/>
      <c r="U625" s="57"/>
      <c r="V625" s="38"/>
      <c r="W625" s="57"/>
      <c r="X625" s="38"/>
      <c r="Y625" s="38"/>
      <c r="Z625" s="38"/>
      <c r="AA625" s="57"/>
      <c r="AB625" s="38"/>
      <c r="AC625" s="57"/>
      <c r="AD625" s="38"/>
      <c r="AE625" s="57"/>
      <c r="AF625" s="38"/>
      <c r="AG625" s="47"/>
      <c r="AH625" s="56"/>
      <c r="AI625" s="49"/>
      <c r="AJ625" s="38"/>
      <c r="AK625" s="57"/>
      <c r="AL625" s="38"/>
      <c r="AM625" s="57"/>
      <c r="AN625" s="38"/>
      <c r="AO625" s="57"/>
      <c r="AP625" s="38"/>
      <c r="AQ625" s="47"/>
      <c r="AR625" s="56"/>
      <c r="AS625" s="49"/>
    </row>
    <row r="626" spans="2:45" ht="2.25" customHeight="1">
      <c r="B626" s="55"/>
      <c r="E626" s="55"/>
      <c r="G626" s="55"/>
      <c r="K626" s="55"/>
      <c r="M626" s="55"/>
      <c r="O626" s="55"/>
      <c r="R626" s="55"/>
      <c r="U626" s="55"/>
      <c r="W626" s="55"/>
      <c r="AA626" s="55"/>
      <c r="AC626" s="55"/>
      <c r="AE626" s="55"/>
      <c r="AH626" s="55"/>
      <c r="AJ626" s="40"/>
      <c r="AK626" s="58"/>
      <c r="AL626" s="41"/>
      <c r="AM626" s="58"/>
      <c r="AN626" s="41"/>
      <c r="AO626" s="58"/>
      <c r="AP626" s="41"/>
      <c r="AQ626" s="40"/>
      <c r="AR626" s="58"/>
      <c r="AS626" s="42"/>
    </row>
    <row r="627" spans="2:45" ht="14.25">
      <c r="B627" s="60" t="s">
        <v>53</v>
      </c>
      <c r="E627" s="62"/>
      <c r="F627" s="63"/>
      <c r="G627" s="63"/>
      <c r="H627" s="63"/>
      <c r="I627" s="63"/>
      <c r="J627" s="63"/>
      <c r="K627" s="63"/>
      <c r="L627" s="63"/>
      <c r="M627" s="63"/>
      <c r="N627" s="63"/>
      <c r="O627" s="64"/>
      <c r="Q627" s="68" t="s">
        <v>143</v>
      </c>
      <c r="R627" s="69"/>
      <c r="S627" s="70"/>
      <c r="U627" s="62"/>
      <c r="V627" s="63"/>
      <c r="W627" s="63"/>
      <c r="X627" s="63"/>
      <c r="Y627" s="63"/>
      <c r="Z627" s="63"/>
      <c r="AA627" s="63"/>
      <c r="AB627" s="63"/>
      <c r="AC627" s="63"/>
      <c r="AD627" s="63"/>
      <c r="AE627" s="64"/>
      <c r="AJ627" s="43"/>
      <c r="AK627" s="44">
        <f>SUM(AK616:AK624)</f>
        <v>515</v>
      </c>
      <c r="AL627" s="46"/>
      <c r="AM627" s="44">
        <f>SUM(AM616:AM624)</f>
        <v>58</v>
      </c>
      <c r="AN627" s="46"/>
      <c r="AO627" s="44">
        <f>SUM(AO616:AO624)</f>
        <v>8</v>
      </c>
      <c r="AP627" s="46"/>
      <c r="AQ627" s="43"/>
      <c r="AR627" s="44">
        <f>AK627</f>
        <v>515</v>
      </c>
      <c r="AS627" s="45"/>
    </row>
    <row r="628" spans="2:45" ht="2.25" customHeight="1">
      <c r="B628" s="61"/>
      <c r="E628" s="65"/>
      <c r="F628" s="66"/>
      <c r="G628" s="66"/>
      <c r="H628" s="66"/>
      <c r="I628" s="66"/>
      <c r="J628" s="66"/>
      <c r="K628" s="66"/>
      <c r="L628" s="66"/>
      <c r="M628" s="66"/>
      <c r="N628" s="66"/>
      <c r="O628" s="67"/>
      <c r="Q628" s="71"/>
      <c r="R628" s="72"/>
      <c r="S628" s="73"/>
      <c r="U628" s="65"/>
      <c r="V628" s="66"/>
      <c r="W628" s="66"/>
      <c r="X628" s="66"/>
      <c r="Y628" s="66"/>
      <c r="Z628" s="66"/>
      <c r="AA628" s="66"/>
      <c r="AB628" s="66"/>
      <c r="AC628" s="66"/>
      <c r="AD628" s="66"/>
      <c r="AE628" s="67"/>
      <c r="AJ628" s="47"/>
      <c r="AK628" s="48"/>
      <c r="AL628" s="48"/>
      <c r="AM628" s="48"/>
      <c r="AN628" s="48"/>
      <c r="AO628" s="48"/>
      <c r="AP628" s="48"/>
      <c r="AQ628" s="47"/>
      <c r="AR628" s="48"/>
      <c r="AS628" s="49"/>
    </row>
    <row r="630" spans="1:45" ht="2.25" customHeight="1">
      <c r="A630" s="32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  <c r="AJ630" s="33"/>
      <c r="AK630" s="33"/>
      <c r="AL630" s="33"/>
      <c r="AM630" s="33"/>
      <c r="AN630" s="33"/>
      <c r="AO630" s="33"/>
      <c r="AP630" s="33"/>
      <c r="AQ630" s="33"/>
      <c r="AR630" s="33"/>
      <c r="AS630" s="34"/>
    </row>
    <row r="631" spans="1:45" ht="14.25">
      <c r="A631" s="35"/>
      <c r="B631" s="74" t="s">
        <v>98</v>
      </c>
      <c r="C631" s="75"/>
      <c r="D631" s="75"/>
      <c r="E631" s="75"/>
      <c r="F631" s="75"/>
      <c r="G631" s="76"/>
      <c r="I631" s="74" t="str">
        <f>INDEX(Scores!$G:$G,MATCH(AM631,Scores!$BH:$BH,0),1)&amp;" "&amp;INDEX(Scores!$I:$I,MATCH(AM631,Scores!$BH:$BH,0),1)</f>
        <v>Kelvin Haines</v>
      </c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  <c r="AA631" s="75"/>
      <c r="AB631" s="75"/>
      <c r="AC631" s="76"/>
      <c r="AE631" s="74" t="s">
        <v>51</v>
      </c>
      <c r="AF631" s="75"/>
      <c r="AG631" s="75"/>
      <c r="AH631" s="75"/>
      <c r="AI631" s="75"/>
      <c r="AJ631" s="75"/>
      <c r="AK631" s="76"/>
      <c r="AM631" s="74" t="s">
        <v>93</v>
      </c>
      <c r="AN631" s="75"/>
      <c r="AO631" s="75"/>
      <c r="AP631" s="75"/>
      <c r="AQ631" s="75"/>
      <c r="AR631" s="76"/>
      <c r="AS631" s="36"/>
    </row>
    <row r="632" spans="1:45" ht="2.25" customHeight="1">
      <c r="A632" s="35"/>
      <c r="AS632" s="36"/>
    </row>
    <row r="633" spans="1:45" ht="14.25">
      <c r="A633" s="35"/>
      <c r="B633" s="74" t="s">
        <v>54</v>
      </c>
      <c r="C633" s="75"/>
      <c r="D633" s="75"/>
      <c r="E633" s="75"/>
      <c r="F633" s="75"/>
      <c r="G633" s="76"/>
      <c r="I633" s="74" t="s">
        <v>126</v>
      </c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  <c r="AA633" s="75"/>
      <c r="AB633" s="75"/>
      <c r="AC633" s="76"/>
      <c r="AE633" s="74" t="s">
        <v>138</v>
      </c>
      <c r="AF633" s="75"/>
      <c r="AG633" s="75"/>
      <c r="AH633" s="75"/>
      <c r="AI633" s="75"/>
      <c r="AJ633" s="75"/>
      <c r="AK633" s="76"/>
      <c r="AM633" s="74" t="s">
        <v>142</v>
      </c>
      <c r="AN633" s="75"/>
      <c r="AO633" s="75"/>
      <c r="AP633" s="75"/>
      <c r="AQ633" s="75"/>
      <c r="AR633" s="76"/>
      <c r="AS633" s="36"/>
    </row>
    <row r="634" spans="1:46" ht="2.25" customHeight="1">
      <c r="A634" s="37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9"/>
      <c r="AT634" s="30"/>
    </row>
    <row r="635" spans="1:45" ht="2.25" customHeight="1">
      <c r="A635" s="40"/>
      <c r="B635" s="41"/>
      <c r="C635" s="42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0"/>
      <c r="R635" s="41"/>
      <c r="S635" s="42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F635" s="41"/>
      <c r="AG635" s="40"/>
      <c r="AH635" s="41"/>
      <c r="AI635" s="42"/>
      <c r="AJ635" s="41"/>
      <c r="AK635" s="41"/>
      <c r="AL635" s="41"/>
      <c r="AM635" s="41"/>
      <c r="AN635" s="41"/>
      <c r="AO635" s="41"/>
      <c r="AP635" s="41"/>
      <c r="AQ635" s="40"/>
      <c r="AR635" s="41"/>
      <c r="AS635" s="42"/>
    </row>
    <row r="636" spans="1:45" ht="14.25">
      <c r="A636" s="43"/>
      <c r="B636" s="44" t="s">
        <v>134</v>
      </c>
      <c r="C636" s="45"/>
      <c r="D636" s="46"/>
      <c r="E636" s="44">
        <v>1</v>
      </c>
      <c r="F636" s="46"/>
      <c r="G636" s="44">
        <v>2</v>
      </c>
      <c r="H636" s="46"/>
      <c r="I636" s="44">
        <v>3</v>
      </c>
      <c r="J636" s="46"/>
      <c r="K636" s="44">
        <v>4</v>
      </c>
      <c r="L636" s="46"/>
      <c r="M636" s="44">
        <v>5</v>
      </c>
      <c r="N636" s="46"/>
      <c r="O636" s="44">
        <v>6</v>
      </c>
      <c r="P636" s="46"/>
      <c r="Q636" s="43"/>
      <c r="R636" s="44" t="s">
        <v>135</v>
      </c>
      <c r="S636" s="45"/>
      <c r="T636" s="46"/>
      <c r="U636" s="44">
        <v>1</v>
      </c>
      <c r="V636" s="46"/>
      <c r="W636" s="44">
        <v>2</v>
      </c>
      <c r="X636" s="46"/>
      <c r="Y636" s="44">
        <v>3</v>
      </c>
      <c r="Z636" s="46"/>
      <c r="AA636" s="44">
        <v>4</v>
      </c>
      <c r="AB636" s="46"/>
      <c r="AC636" s="44">
        <v>5</v>
      </c>
      <c r="AD636" s="46"/>
      <c r="AE636" s="44">
        <v>6</v>
      </c>
      <c r="AF636" s="46"/>
      <c r="AG636" s="43"/>
      <c r="AH636" s="44" t="s">
        <v>135</v>
      </c>
      <c r="AI636" s="45"/>
      <c r="AJ636" s="46"/>
      <c r="AK636" s="44" t="s">
        <v>136</v>
      </c>
      <c r="AL636" s="46"/>
      <c r="AM636" s="44" t="s">
        <v>57</v>
      </c>
      <c r="AN636" s="46"/>
      <c r="AO636" s="44" t="s">
        <v>2</v>
      </c>
      <c r="AP636" s="46"/>
      <c r="AQ636" s="43"/>
      <c r="AR636" s="44" t="s">
        <v>137</v>
      </c>
      <c r="AS636" s="45"/>
    </row>
    <row r="637" spans="1:45" ht="2.25" customHeight="1">
      <c r="A637" s="47"/>
      <c r="B637" s="48"/>
      <c r="C637" s="49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7"/>
      <c r="R637" s="48"/>
      <c r="S637" s="49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7"/>
      <c r="AH637" s="48"/>
      <c r="AI637" s="49"/>
      <c r="AJ637" s="48"/>
      <c r="AK637" s="48"/>
      <c r="AL637" s="48"/>
      <c r="AM637" s="48"/>
      <c r="AN637" s="48"/>
      <c r="AO637" s="48"/>
      <c r="AP637" s="48"/>
      <c r="AQ637" s="47"/>
      <c r="AR637" s="48"/>
      <c r="AS637" s="49"/>
    </row>
    <row r="638" spans="1:45" ht="2.25" customHeight="1">
      <c r="A638" s="43"/>
      <c r="B638" s="50"/>
      <c r="C638" s="51"/>
      <c r="D638" s="52"/>
      <c r="E638" s="52"/>
      <c r="F638" s="52"/>
      <c r="G638" s="52"/>
      <c r="Q638" s="43"/>
      <c r="R638" s="46"/>
      <c r="S638" s="45"/>
      <c r="AG638" s="43"/>
      <c r="AH638" s="46"/>
      <c r="AI638" s="45"/>
      <c r="AQ638" s="43"/>
      <c r="AR638" s="50"/>
      <c r="AS638" s="45"/>
    </row>
    <row r="639" spans="1:45" ht="14.25">
      <c r="A639" s="43"/>
      <c r="B639" s="44">
        <v>1</v>
      </c>
      <c r="C639" s="45"/>
      <c r="E639" s="53">
        <v>9</v>
      </c>
      <c r="G639" s="53">
        <v>9</v>
      </c>
      <c r="I639" s="53">
        <v>9</v>
      </c>
      <c r="K639" s="53">
        <v>9</v>
      </c>
      <c r="M639" s="53">
        <v>9</v>
      </c>
      <c r="O639" s="53">
        <v>9</v>
      </c>
      <c r="Q639" s="43"/>
      <c r="R639" s="44">
        <f>SUM(E639:O639)</f>
        <v>54</v>
      </c>
      <c r="S639" s="45"/>
      <c r="U639" s="53">
        <v>9</v>
      </c>
      <c r="W639" s="53">
        <v>9</v>
      </c>
      <c r="Y639" s="53">
        <v>9</v>
      </c>
      <c r="AA639" s="53">
        <v>9</v>
      </c>
      <c r="AC639" s="53">
        <v>9</v>
      </c>
      <c r="AE639" s="53">
        <v>9</v>
      </c>
      <c r="AG639" s="43"/>
      <c r="AH639" s="44">
        <f>SUM(U639:AE639)</f>
        <v>54</v>
      </c>
      <c r="AI639" s="45"/>
      <c r="AK639" s="53">
        <f>R639+AH639</f>
        <v>108</v>
      </c>
      <c r="AM639" s="53">
        <f>12-COUNTIF(E639:O639,"M")-COUNTIF(U639:AE639,"M")</f>
        <v>12</v>
      </c>
      <c r="AO639" s="53">
        <f>COUNTIF(E639:O639,"10")+COUNTIF(U639:AE639,"10")</f>
        <v>0</v>
      </c>
      <c r="AQ639" s="43"/>
      <c r="AR639" s="44">
        <f>AK639</f>
        <v>108</v>
      </c>
      <c r="AS639" s="45"/>
    </row>
    <row r="640" spans="1:45" ht="2.25" customHeight="1">
      <c r="A640" s="43"/>
      <c r="B640" s="50"/>
      <c r="C640" s="45"/>
      <c r="E640" s="52"/>
      <c r="G640" s="52"/>
      <c r="K640" s="52"/>
      <c r="M640" s="52"/>
      <c r="O640" s="52"/>
      <c r="Q640" s="43"/>
      <c r="R640" s="50"/>
      <c r="S640" s="45"/>
      <c r="U640" s="52"/>
      <c r="W640" s="52"/>
      <c r="AA640" s="52"/>
      <c r="AC640" s="52"/>
      <c r="AE640" s="52"/>
      <c r="AG640" s="43"/>
      <c r="AH640" s="50"/>
      <c r="AI640" s="45"/>
      <c r="AK640" s="52"/>
      <c r="AM640" s="52"/>
      <c r="AO640" s="52"/>
      <c r="AQ640" s="43"/>
      <c r="AR640" s="50"/>
      <c r="AS640" s="45"/>
    </row>
    <row r="641" spans="1:45" ht="14.25">
      <c r="A641" s="43"/>
      <c r="B641" s="44">
        <v>2</v>
      </c>
      <c r="C641" s="45"/>
      <c r="E641" s="53">
        <v>10</v>
      </c>
      <c r="G641" s="53">
        <v>9</v>
      </c>
      <c r="I641" s="53">
        <v>9</v>
      </c>
      <c r="K641" s="53">
        <v>10</v>
      </c>
      <c r="M641" s="53">
        <v>9</v>
      </c>
      <c r="O641" s="53">
        <v>9</v>
      </c>
      <c r="Q641" s="43"/>
      <c r="R641" s="44">
        <f>SUM(E641:O641)</f>
        <v>56</v>
      </c>
      <c r="S641" s="45"/>
      <c r="U641" s="53">
        <v>10</v>
      </c>
      <c r="W641" s="53">
        <v>9</v>
      </c>
      <c r="Y641" s="53">
        <v>8</v>
      </c>
      <c r="AA641" s="53">
        <v>10</v>
      </c>
      <c r="AC641" s="53">
        <v>9</v>
      </c>
      <c r="AE641" s="53">
        <v>9</v>
      </c>
      <c r="AG641" s="43"/>
      <c r="AH641" s="44">
        <f>SUM(U641:AE641)</f>
        <v>55</v>
      </c>
      <c r="AI641" s="45"/>
      <c r="AK641" s="53">
        <f>R641+AH641</f>
        <v>111</v>
      </c>
      <c r="AM641" s="53">
        <f>12-COUNTIF(E641:O641,"M")-COUNTIF(U641:AE641,"M")</f>
        <v>12</v>
      </c>
      <c r="AO641" s="53">
        <f>COUNTIF(E641:O641,"10")+COUNTIF(U641:AE641,"10")</f>
        <v>4</v>
      </c>
      <c r="AQ641" s="43"/>
      <c r="AR641" s="44">
        <f>AR639+AK641</f>
        <v>219</v>
      </c>
      <c r="AS641" s="45"/>
    </row>
    <row r="642" spans="1:45" ht="2.25" customHeight="1">
      <c r="A642" s="43"/>
      <c r="B642" s="46"/>
      <c r="C642" s="45"/>
      <c r="Q642" s="43"/>
      <c r="R642" s="46"/>
      <c r="S642" s="45"/>
      <c r="AG642" s="43"/>
      <c r="AH642" s="46"/>
      <c r="AI642" s="45"/>
      <c r="AQ642" s="43"/>
      <c r="AR642" s="46"/>
      <c r="AS642" s="45"/>
    </row>
    <row r="643" spans="1:45" ht="14.25">
      <c r="A643" s="43"/>
      <c r="B643" s="44">
        <v>3</v>
      </c>
      <c r="C643" s="45"/>
      <c r="E643" s="53">
        <v>9</v>
      </c>
      <c r="G643" s="53">
        <v>9</v>
      </c>
      <c r="I643" s="53">
        <v>8</v>
      </c>
      <c r="K643" s="53">
        <v>10</v>
      </c>
      <c r="M643" s="53">
        <v>10</v>
      </c>
      <c r="O643" s="53">
        <v>9</v>
      </c>
      <c r="Q643" s="43"/>
      <c r="R643" s="44">
        <f>SUM(E643:O643)</f>
        <v>55</v>
      </c>
      <c r="S643" s="45"/>
      <c r="U643" s="53">
        <v>9</v>
      </c>
      <c r="W643" s="53">
        <v>9</v>
      </c>
      <c r="Y643" s="53">
        <v>8</v>
      </c>
      <c r="AA643" s="53">
        <v>9</v>
      </c>
      <c r="AC643" s="53">
        <v>9</v>
      </c>
      <c r="AE643" s="53">
        <v>9</v>
      </c>
      <c r="AG643" s="43"/>
      <c r="AH643" s="44">
        <f>SUM(U643:AE643)</f>
        <v>53</v>
      </c>
      <c r="AI643" s="45"/>
      <c r="AK643" s="53">
        <f>R643+AH643</f>
        <v>108</v>
      </c>
      <c r="AM643" s="53">
        <f>12-COUNTIF(E643:O643,"M")-COUNTIF(U643:AE643,"M")</f>
        <v>12</v>
      </c>
      <c r="AO643" s="53">
        <f>COUNTIF(E643:O643,"10")+COUNTIF(U643:AE643,"10")</f>
        <v>2</v>
      </c>
      <c r="AQ643" s="43"/>
      <c r="AR643" s="44">
        <f>AR641+AK643</f>
        <v>327</v>
      </c>
      <c r="AS643" s="45"/>
    </row>
    <row r="644" spans="1:45" ht="2.25" customHeight="1">
      <c r="A644" s="43"/>
      <c r="B644" s="54"/>
      <c r="C644" s="45"/>
      <c r="E644" s="55"/>
      <c r="G644" s="55"/>
      <c r="K644" s="55"/>
      <c r="M644" s="55"/>
      <c r="O644" s="55"/>
      <c r="Q644" s="43"/>
      <c r="R644" s="54"/>
      <c r="S644" s="45"/>
      <c r="U644" s="55"/>
      <c r="W644" s="55"/>
      <c r="AA644" s="55"/>
      <c r="AC644" s="55"/>
      <c r="AE644" s="55"/>
      <c r="AG644" s="43"/>
      <c r="AH644" s="54"/>
      <c r="AI644" s="45"/>
      <c r="AK644" s="55"/>
      <c r="AM644" s="55"/>
      <c r="AO644" s="55"/>
      <c r="AQ644" s="43"/>
      <c r="AR644" s="54"/>
      <c r="AS644" s="45"/>
    </row>
    <row r="645" spans="1:45" ht="14.25">
      <c r="A645" s="43"/>
      <c r="B645" s="44">
        <v>4</v>
      </c>
      <c r="C645" s="45"/>
      <c r="E645" s="53">
        <v>9</v>
      </c>
      <c r="G645" s="53">
        <v>9</v>
      </c>
      <c r="I645" s="53">
        <v>9</v>
      </c>
      <c r="K645" s="53">
        <v>9</v>
      </c>
      <c r="M645" s="53">
        <v>9</v>
      </c>
      <c r="O645" s="53">
        <v>8</v>
      </c>
      <c r="Q645" s="43"/>
      <c r="R645" s="44">
        <f>SUM(E645:O645)</f>
        <v>53</v>
      </c>
      <c r="S645" s="45"/>
      <c r="U645" s="53">
        <v>9</v>
      </c>
      <c r="W645" s="53">
        <v>9</v>
      </c>
      <c r="Y645" s="53">
        <v>9</v>
      </c>
      <c r="AA645" s="53">
        <v>10</v>
      </c>
      <c r="AC645" s="53">
        <v>9</v>
      </c>
      <c r="AE645" s="53">
        <v>9</v>
      </c>
      <c r="AG645" s="43"/>
      <c r="AH645" s="44">
        <f>SUM(U645:AE645)</f>
        <v>55</v>
      </c>
      <c r="AI645" s="45"/>
      <c r="AK645" s="53">
        <f>R645+AH645</f>
        <v>108</v>
      </c>
      <c r="AM645" s="53">
        <f>12-COUNTIF(E645:O645,"M")-COUNTIF(U645:AE645,"M")</f>
        <v>12</v>
      </c>
      <c r="AO645" s="53">
        <f>COUNTIF(E645:O645,"10")+COUNTIF(U645:AE645,"10")</f>
        <v>1</v>
      </c>
      <c r="AQ645" s="43"/>
      <c r="AR645" s="44">
        <f>AR643+AK645</f>
        <v>435</v>
      </c>
      <c r="AS645" s="45"/>
    </row>
    <row r="646" spans="1:45" ht="2.25" customHeight="1">
      <c r="A646" s="43"/>
      <c r="B646" s="54"/>
      <c r="C646" s="45"/>
      <c r="E646" s="55"/>
      <c r="G646" s="55"/>
      <c r="K646" s="55"/>
      <c r="M646" s="55"/>
      <c r="O646" s="55"/>
      <c r="Q646" s="43"/>
      <c r="R646" s="54"/>
      <c r="S646" s="45"/>
      <c r="U646" s="55"/>
      <c r="W646" s="55"/>
      <c r="AA646" s="55"/>
      <c r="AC646" s="55"/>
      <c r="AE646" s="55"/>
      <c r="AG646" s="43"/>
      <c r="AH646" s="54"/>
      <c r="AI646" s="45"/>
      <c r="AK646" s="55"/>
      <c r="AM646" s="55"/>
      <c r="AO646" s="55"/>
      <c r="AQ646" s="43"/>
      <c r="AR646" s="54"/>
      <c r="AS646" s="45"/>
    </row>
    <row r="647" spans="1:45" ht="14.25">
      <c r="A647" s="43"/>
      <c r="B647" s="44">
        <v>5</v>
      </c>
      <c r="C647" s="45"/>
      <c r="E647" s="53">
        <v>9</v>
      </c>
      <c r="G647" s="53">
        <v>9</v>
      </c>
      <c r="I647" s="53">
        <v>9</v>
      </c>
      <c r="K647" s="53">
        <v>9</v>
      </c>
      <c r="M647" s="53">
        <v>9</v>
      </c>
      <c r="O647" s="53">
        <v>8</v>
      </c>
      <c r="Q647" s="43"/>
      <c r="R647" s="44">
        <f>SUM(E647:O647)</f>
        <v>53</v>
      </c>
      <c r="S647" s="45"/>
      <c r="U647" s="53">
        <v>9</v>
      </c>
      <c r="W647" s="53">
        <v>9</v>
      </c>
      <c r="Y647" s="53">
        <v>9</v>
      </c>
      <c r="AA647" s="53">
        <v>9</v>
      </c>
      <c r="AC647" s="53">
        <v>9</v>
      </c>
      <c r="AE647" s="53">
        <v>9</v>
      </c>
      <c r="AG647" s="43"/>
      <c r="AH647" s="44">
        <f>SUM(U647:AE647)</f>
        <v>54</v>
      </c>
      <c r="AI647" s="45"/>
      <c r="AK647" s="53">
        <f>R647+AH647</f>
        <v>107</v>
      </c>
      <c r="AM647" s="53">
        <f>12-COUNTIF(E647:O647,"M")-COUNTIF(U647:AE647,"M")</f>
        <v>12</v>
      </c>
      <c r="AO647" s="53">
        <f>COUNTIF(E647:O647,"10")+COUNTIF(U647:AE647,"10")</f>
        <v>0</v>
      </c>
      <c r="AQ647" s="43"/>
      <c r="AR647" s="44">
        <f>AR645+AK647</f>
        <v>542</v>
      </c>
      <c r="AS647" s="45"/>
    </row>
    <row r="648" spans="1:45" ht="2.25" customHeight="1">
      <c r="A648" s="47"/>
      <c r="B648" s="56"/>
      <c r="C648" s="49"/>
      <c r="D648" s="38"/>
      <c r="E648" s="57"/>
      <c r="F648" s="38"/>
      <c r="G648" s="57"/>
      <c r="H648" s="38"/>
      <c r="I648" s="38"/>
      <c r="J648" s="38"/>
      <c r="K648" s="57"/>
      <c r="L648" s="38"/>
      <c r="M648" s="57"/>
      <c r="N648" s="38"/>
      <c r="O648" s="57"/>
      <c r="P648" s="38"/>
      <c r="Q648" s="47"/>
      <c r="R648" s="56"/>
      <c r="S648" s="49"/>
      <c r="T648" s="38"/>
      <c r="U648" s="57"/>
      <c r="V648" s="38"/>
      <c r="W648" s="57"/>
      <c r="X648" s="38"/>
      <c r="Y648" s="38"/>
      <c r="Z648" s="38"/>
      <c r="AA648" s="57"/>
      <c r="AB648" s="38"/>
      <c r="AC648" s="57"/>
      <c r="AD648" s="38"/>
      <c r="AE648" s="57"/>
      <c r="AF648" s="38"/>
      <c r="AG648" s="47"/>
      <c r="AH648" s="56"/>
      <c r="AI648" s="49"/>
      <c r="AJ648" s="38"/>
      <c r="AK648" s="57"/>
      <c r="AL648" s="38"/>
      <c r="AM648" s="57"/>
      <c r="AN648" s="38"/>
      <c r="AO648" s="57"/>
      <c r="AP648" s="38"/>
      <c r="AQ648" s="47"/>
      <c r="AR648" s="56"/>
      <c r="AS648" s="49"/>
    </row>
    <row r="649" spans="2:45" ht="2.25" customHeight="1">
      <c r="B649" s="55"/>
      <c r="E649" s="55"/>
      <c r="G649" s="55"/>
      <c r="K649" s="55"/>
      <c r="M649" s="55"/>
      <c r="O649" s="55"/>
      <c r="R649" s="55"/>
      <c r="U649" s="55"/>
      <c r="W649" s="55"/>
      <c r="AA649" s="55"/>
      <c r="AC649" s="55"/>
      <c r="AE649" s="55"/>
      <c r="AH649" s="55"/>
      <c r="AJ649" s="40"/>
      <c r="AK649" s="58"/>
      <c r="AL649" s="41"/>
      <c r="AM649" s="58"/>
      <c r="AN649" s="41"/>
      <c r="AO649" s="58"/>
      <c r="AP649" s="41"/>
      <c r="AQ649" s="40"/>
      <c r="AR649" s="58"/>
      <c r="AS649" s="42"/>
    </row>
    <row r="650" spans="2:45" ht="14.25">
      <c r="B650" s="60" t="s">
        <v>53</v>
      </c>
      <c r="E650" s="62"/>
      <c r="F650" s="63"/>
      <c r="G650" s="63"/>
      <c r="H650" s="63"/>
      <c r="I650" s="63"/>
      <c r="J650" s="63"/>
      <c r="K650" s="63"/>
      <c r="L650" s="63"/>
      <c r="M650" s="63"/>
      <c r="N650" s="63"/>
      <c r="O650" s="64"/>
      <c r="Q650" s="68" t="s">
        <v>143</v>
      </c>
      <c r="R650" s="69"/>
      <c r="S650" s="70"/>
      <c r="U650" s="62"/>
      <c r="V650" s="63"/>
      <c r="W650" s="63"/>
      <c r="X650" s="63"/>
      <c r="Y650" s="63"/>
      <c r="Z650" s="63"/>
      <c r="AA650" s="63"/>
      <c r="AB650" s="63"/>
      <c r="AC650" s="63"/>
      <c r="AD650" s="63"/>
      <c r="AE650" s="64"/>
      <c r="AJ650" s="43"/>
      <c r="AK650" s="44">
        <f>SUM(AK639:AK647)</f>
        <v>542</v>
      </c>
      <c r="AL650" s="46"/>
      <c r="AM650" s="44">
        <f>SUM(AM639:AM647)</f>
        <v>60</v>
      </c>
      <c r="AN650" s="46"/>
      <c r="AO650" s="44">
        <f>SUM(AO639:AO647)</f>
        <v>7</v>
      </c>
      <c r="AP650" s="46"/>
      <c r="AQ650" s="43"/>
      <c r="AR650" s="44">
        <f>AK650</f>
        <v>542</v>
      </c>
      <c r="AS650" s="45"/>
    </row>
    <row r="651" spans="2:45" ht="2.25" customHeight="1">
      <c r="B651" s="61"/>
      <c r="E651" s="65"/>
      <c r="F651" s="66"/>
      <c r="G651" s="66"/>
      <c r="H651" s="66"/>
      <c r="I651" s="66"/>
      <c r="J651" s="66"/>
      <c r="K651" s="66"/>
      <c r="L651" s="66"/>
      <c r="M651" s="66"/>
      <c r="N651" s="66"/>
      <c r="O651" s="67"/>
      <c r="Q651" s="71"/>
      <c r="R651" s="72"/>
      <c r="S651" s="73"/>
      <c r="U651" s="65"/>
      <c r="V651" s="66"/>
      <c r="W651" s="66"/>
      <c r="X651" s="66"/>
      <c r="Y651" s="66"/>
      <c r="Z651" s="66"/>
      <c r="AA651" s="66"/>
      <c r="AB651" s="66"/>
      <c r="AC651" s="66"/>
      <c r="AD651" s="66"/>
      <c r="AE651" s="67"/>
      <c r="AJ651" s="47"/>
      <c r="AK651" s="48"/>
      <c r="AL651" s="48"/>
      <c r="AM651" s="48"/>
      <c r="AN651" s="48"/>
      <c r="AO651" s="48"/>
      <c r="AP651" s="48"/>
      <c r="AQ651" s="47"/>
      <c r="AR651" s="48"/>
      <c r="AS651" s="49"/>
    </row>
    <row r="652" spans="2:44" ht="84.75" customHeight="1"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59"/>
      <c r="AK652" s="59"/>
      <c r="AL652" s="59"/>
      <c r="AM652" s="59"/>
      <c r="AN652" s="59"/>
      <c r="AO652" s="59"/>
      <c r="AP652" s="59"/>
      <c r="AQ652" s="59"/>
      <c r="AR652" s="59"/>
    </row>
    <row r="653" ht="12.75"/>
    <row r="654" spans="1:45" ht="2.25" customHeight="1">
      <c r="A654" s="32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  <c r="AI654" s="33"/>
      <c r="AJ654" s="33"/>
      <c r="AK654" s="33"/>
      <c r="AL654" s="33"/>
      <c r="AM654" s="33"/>
      <c r="AN654" s="33"/>
      <c r="AO654" s="33"/>
      <c r="AP654" s="33"/>
      <c r="AQ654" s="33"/>
      <c r="AR654" s="33"/>
      <c r="AS654" s="34"/>
    </row>
    <row r="655" spans="1:45" ht="14.25">
      <c r="A655" s="35"/>
      <c r="B655" s="74" t="s">
        <v>98</v>
      </c>
      <c r="C655" s="75"/>
      <c r="D655" s="75"/>
      <c r="E655" s="75"/>
      <c r="F655" s="75"/>
      <c r="G655" s="76"/>
      <c r="I655" s="74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  <c r="AA655" s="75"/>
      <c r="AB655" s="75"/>
      <c r="AC655" s="76"/>
      <c r="AE655" s="74" t="s">
        <v>51</v>
      </c>
      <c r="AF655" s="75"/>
      <c r="AG655" s="75"/>
      <c r="AH655" s="75"/>
      <c r="AI655" s="75"/>
      <c r="AJ655" s="75"/>
      <c r="AK655" s="76"/>
      <c r="AM655" s="74"/>
      <c r="AN655" s="75"/>
      <c r="AO655" s="75"/>
      <c r="AP655" s="75"/>
      <c r="AQ655" s="75"/>
      <c r="AR655" s="76"/>
      <c r="AS655" s="36"/>
    </row>
    <row r="656" spans="1:45" ht="2.25" customHeight="1">
      <c r="A656" s="35"/>
      <c r="AS656" s="36"/>
    </row>
    <row r="657" spans="1:45" ht="14.25">
      <c r="A657" s="35"/>
      <c r="B657" s="74" t="s">
        <v>54</v>
      </c>
      <c r="C657" s="75"/>
      <c r="D657" s="75"/>
      <c r="E657" s="75"/>
      <c r="F657" s="75"/>
      <c r="G657" s="76"/>
      <c r="I657" s="74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  <c r="AA657" s="75"/>
      <c r="AB657" s="75"/>
      <c r="AC657" s="76"/>
      <c r="AE657" s="74" t="s">
        <v>138</v>
      </c>
      <c r="AF657" s="75"/>
      <c r="AG657" s="75"/>
      <c r="AH657" s="75"/>
      <c r="AI657" s="75"/>
      <c r="AJ657" s="75"/>
      <c r="AK657" s="76"/>
      <c r="AM657" s="74"/>
      <c r="AN657" s="75"/>
      <c r="AO657" s="75"/>
      <c r="AP657" s="75"/>
      <c r="AQ657" s="75"/>
      <c r="AR657" s="76"/>
      <c r="AS657" s="36"/>
    </row>
    <row r="658" spans="1:46" ht="2.25" customHeight="1">
      <c r="A658" s="37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9"/>
      <c r="AT658" s="30"/>
    </row>
    <row r="659" spans="1:45" ht="2.25" customHeight="1">
      <c r="A659" s="40"/>
      <c r="B659" s="41"/>
      <c r="C659" s="42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0"/>
      <c r="R659" s="41"/>
      <c r="S659" s="42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F659" s="41"/>
      <c r="AG659" s="40"/>
      <c r="AH659" s="41"/>
      <c r="AI659" s="42"/>
      <c r="AJ659" s="41"/>
      <c r="AK659" s="41"/>
      <c r="AL659" s="41"/>
      <c r="AM659" s="41"/>
      <c r="AN659" s="41"/>
      <c r="AO659" s="41"/>
      <c r="AP659" s="41"/>
      <c r="AQ659" s="40"/>
      <c r="AR659" s="41"/>
      <c r="AS659" s="42"/>
    </row>
    <row r="660" spans="1:45" ht="14.25">
      <c r="A660" s="43"/>
      <c r="B660" s="44" t="s">
        <v>134</v>
      </c>
      <c r="C660" s="45"/>
      <c r="D660" s="46"/>
      <c r="E660" s="44">
        <v>1</v>
      </c>
      <c r="F660" s="46"/>
      <c r="G660" s="44">
        <v>2</v>
      </c>
      <c r="H660" s="46"/>
      <c r="I660" s="44">
        <v>3</v>
      </c>
      <c r="J660" s="46"/>
      <c r="K660" s="44">
        <v>4</v>
      </c>
      <c r="L660" s="46"/>
      <c r="M660" s="44">
        <v>5</v>
      </c>
      <c r="N660" s="46"/>
      <c r="O660" s="44">
        <v>6</v>
      </c>
      <c r="P660" s="46"/>
      <c r="Q660" s="43"/>
      <c r="R660" s="44" t="s">
        <v>135</v>
      </c>
      <c r="S660" s="45"/>
      <c r="T660" s="46"/>
      <c r="U660" s="44">
        <v>1</v>
      </c>
      <c r="V660" s="46"/>
      <c r="W660" s="44">
        <v>2</v>
      </c>
      <c r="X660" s="46"/>
      <c r="Y660" s="44">
        <v>3</v>
      </c>
      <c r="Z660" s="46"/>
      <c r="AA660" s="44">
        <v>4</v>
      </c>
      <c r="AB660" s="46"/>
      <c r="AC660" s="44">
        <v>5</v>
      </c>
      <c r="AD660" s="46"/>
      <c r="AE660" s="44">
        <v>6</v>
      </c>
      <c r="AF660" s="46"/>
      <c r="AG660" s="43"/>
      <c r="AH660" s="44" t="s">
        <v>135</v>
      </c>
      <c r="AI660" s="45"/>
      <c r="AJ660" s="46"/>
      <c r="AK660" s="44" t="s">
        <v>136</v>
      </c>
      <c r="AL660" s="46"/>
      <c r="AM660" s="44" t="s">
        <v>57</v>
      </c>
      <c r="AN660" s="46"/>
      <c r="AO660" s="44" t="s">
        <v>2</v>
      </c>
      <c r="AP660" s="46"/>
      <c r="AQ660" s="43"/>
      <c r="AR660" s="44" t="s">
        <v>137</v>
      </c>
      <c r="AS660" s="45"/>
    </row>
    <row r="661" spans="1:45" ht="2.25" customHeight="1">
      <c r="A661" s="47"/>
      <c r="B661" s="48"/>
      <c r="C661" s="49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7"/>
      <c r="R661" s="48"/>
      <c r="S661" s="49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7"/>
      <c r="AH661" s="48"/>
      <c r="AI661" s="49"/>
      <c r="AJ661" s="48"/>
      <c r="AK661" s="48"/>
      <c r="AL661" s="48"/>
      <c r="AM661" s="48"/>
      <c r="AN661" s="48"/>
      <c r="AO661" s="48"/>
      <c r="AP661" s="48"/>
      <c r="AQ661" s="47"/>
      <c r="AR661" s="48"/>
      <c r="AS661" s="49"/>
    </row>
    <row r="662" spans="1:45" ht="2.25" customHeight="1">
      <c r="A662" s="43"/>
      <c r="B662" s="50"/>
      <c r="C662" s="51"/>
      <c r="D662" s="52"/>
      <c r="E662" s="52"/>
      <c r="F662" s="52"/>
      <c r="G662" s="52"/>
      <c r="Q662" s="43"/>
      <c r="R662" s="46"/>
      <c r="S662" s="45"/>
      <c r="AG662" s="43"/>
      <c r="AH662" s="46"/>
      <c r="AI662" s="45"/>
      <c r="AQ662" s="43"/>
      <c r="AR662" s="50"/>
      <c r="AS662" s="45"/>
    </row>
    <row r="663" spans="1:45" ht="14.25">
      <c r="A663" s="43"/>
      <c r="B663" s="44">
        <v>1</v>
      </c>
      <c r="C663" s="45"/>
      <c r="E663" s="53"/>
      <c r="G663" s="53"/>
      <c r="I663" s="53"/>
      <c r="K663" s="53"/>
      <c r="M663" s="53"/>
      <c r="O663" s="53"/>
      <c r="Q663" s="43"/>
      <c r="R663" s="44"/>
      <c r="S663" s="45"/>
      <c r="U663" s="53"/>
      <c r="W663" s="53"/>
      <c r="Y663" s="53"/>
      <c r="AA663" s="53"/>
      <c r="AC663" s="53"/>
      <c r="AE663" s="53"/>
      <c r="AG663" s="43"/>
      <c r="AH663" s="44"/>
      <c r="AI663" s="45"/>
      <c r="AK663" s="53"/>
      <c r="AM663" s="53"/>
      <c r="AO663" s="53"/>
      <c r="AQ663" s="43"/>
      <c r="AR663" s="44"/>
      <c r="AS663" s="45"/>
    </row>
    <row r="664" spans="1:45" ht="2.25" customHeight="1">
      <c r="A664" s="43"/>
      <c r="B664" s="50"/>
      <c r="C664" s="45"/>
      <c r="E664" s="52"/>
      <c r="G664" s="52"/>
      <c r="K664" s="52"/>
      <c r="M664" s="52"/>
      <c r="O664" s="52"/>
      <c r="Q664" s="43"/>
      <c r="R664" s="50"/>
      <c r="S664" s="45"/>
      <c r="U664" s="52"/>
      <c r="W664" s="52"/>
      <c r="AA664" s="52"/>
      <c r="AC664" s="52"/>
      <c r="AE664" s="52"/>
      <c r="AG664" s="43"/>
      <c r="AH664" s="50"/>
      <c r="AI664" s="45"/>
      <c r="AK664" s="52"/>
      <c r="AM664" s="52"/>
      <c r="AO664" s="52"/>
      <c r="AQ664" s="43"/>
      <c r="AR664" s="50"/>
      <c r="AS664" s="45"/>
    </row>
    <row r="665" spans="1:45" ht="14.25">
      <c r="A665" s="43"/>
      <c r="B665" s="44">
        <v>2</v>
      </c>
      <c r="C665" s="45"/>
      <c r="E665" s="53"/>
      <c r="G665" s="53"/>
      <c r="I665" s="53"/>
      <c r="K665" s="53"/>
      <c r="M665" s="53"/>
      <c r="O665" s="53"/>
      <c r="Q665" s="43"/>
      <c r="R665" s="44"/>
      <c r="S665" s="45"/>
      <c r="U665" s="53"/>
      <c r="W665" s="53"/>
      <c r="Y665" s="53"/>
      <c r="AA665" s="53"/>
      <c r="AC665" s="53"/>
      <c r="AE665" s="53"/>
      <c r="AG665" s="43"/>
      <c r="AH665" s="44"/>
      <c r="AI665" s="45"/>
      <c r="AK665" s="53"/>
      <c r="AM665" s="53"/>
      <c r="AO665" s="53"/>
      <c r="AQ665" s="43"/>
      <c r="AR665" s="44"/>
      <c r="AS665" s="45"/>
    </row>
    <row r="666" spans="1:45" ht="2.25" customHeight="1">
      <c r="A666" s="43"/>
      <c r="B666" s="46"/>
      <c r="C666" s="45"/>
      <c r="Q666" s="43"/>
      <c r="R666" s="46"/>
      <c r="S666" s="45"/>
      <c r="AG666" s="43"/>
      <c r="AH666" s="46"/>
      <c r="AI666" s="45"/>
      <c r="AQ666" s="43"/>
      <c r="AR666" s="46"/>
      <c r="AS666" s="45"/>
    </row>
    <row r="667" spans="1:45" ht="14.25">
      <c r="A667" s="43"/>
      <c r="B667" s="44">
        <v>3</v>
      </c>
      <c r="C667" s="45"/>
      <c r="E667" s="53"/>
      <c r="G667" s="53"/>
      <c r="I667" s="53"/>
      <c r="K667" s="53"/>
      <c r="M667" s="53"/>
      <c r="O667" s="53"/>
      <c r="Q667" s="43"/>
      <c r="R667" s="44"/>
      <c r="S667" s="45"/>
      <c r="U667" s="53"/>
      <c r="W667" s="53"/>
      <c r="Y667" s="53"/>
      <c r="AA667" s="53"/>
      <c r="AC667" s="53"/>
      <c r="AE667" s="53"/>
      <c r="AG667" s="43"/>
      <c r="AH667" s="44"/>
      <c r="AI667" s="45"/>
      <c r="AK667" s="53"/>
      <c r="AM667" s="53"/>
      <c r="AO667" s="53"/>
      <c r="AQ667" s="43"/>
      <c r="AR667" s="44"/>
      <c r="AS667" s="45"/>
    </row>
    <row r="668" spans="1:45" ht="2.25" customHeight="1">
      <c r="A668" s="43"/>
      <c r="B668" s="54"/>
      <c r="C668" s="45"/>
      <c r="E668" s="55"/>
      <c r="G668" s="55"/>
      <c r="K668" s="55"/>
      <c r="M668" s="55"/>
      <c r="O668" s="55"/>
      <c r="Q668" s="43"/>
      <c r="R668" s="54"/>
      <c r="S668" s="45"/>
      <c r="U668" s="55"/>
      <c r="W668" s="55"/>
      <c r="AA668" s="55"/>
      <c r="AC668" s="55"/>
      <c r="AE668" s="55"/>
      <c r="AG668" s="43"/>
      <c r="AH668" s="54"/>
      <c r="AI668" s="45"/>
      <c r="AK668" s="55"/>
      <c r="AM668" s="55"/>
      <c r="AO668" s="55"/>
      <c r="AQ668" s="43"/>
      <c r="AR668" s="54"/>
      <c r="AS668" s="45"/>
    </row>
    <row r="669" spans="1:45" ht="14.25">
      <c r="A669" s="43"/>
      <c r="B669" s="44">
        <v>4</v>
      </c>
      <c r="C669" s="45"/>
      <c r="E669" s="53"/>
      <c r="G669" s="53"/>
      <c r="I669" s="53"/>
      <c r="K669" s="53"/>
      <c r="M669" s="53"/>
      <c r="O669" s="53"/>
      <c r="Q669" s="43"/>
      <c r="R669" s="44"/>
      <c r="S669" s="45"/>
      <c r="U669" s="53"/>
      <c r="W669" s="53"/>
      <c r="Y669" s="53"/>
      <c r="AA669" s="53"/>
      <c r="AC669" s="53"/>
      <c r="AE669" s="53"/>
      <c r="AG669" s="43"/>
      <c r="AH669" s="44"/>
      <c r="AI669" s="45"/>
      <c r="AK669" s="53"/>
      <c r="AM669" s="53"/>
      <c r="AO669" s="53"/>
      <c r="AQ669" s="43"/>
      <c r="AR669" s="44"/>
      <c r="AS669" s="45"/>
    </row>
    <row r="670" spans="1:45" ht="2.25" customHeight="1">
      <c r="A670" s="43"/>
      <c r="B670" s="54"/>
      <c r="C670" s="45"/>
      <c r="E670" s="55"/>
      <c r="G670" s="55"/>
      <c r="K670" s="55"/>
      <c r="M670" s="55"/>
      <c r="O670" s="55"/>
      <c r="Q670" s="43"/>
      <c r="R670" s="54"/>
      <c r="S670" s="45"/>
      <c r="U670" s="55"/>
      <c r="W670" s="55"/>
      <c r="AA670" s="55"/>
      <c r="AC670" s="55"/>
      <c r="AE670" s="55"/>
      <c r="AG670" s="43"/>
      <c r="AH670" s="54"/>
      <c r="AI670" s="45"/>
      <c r="AK670" s="55"/>
      <c r="AM670" s="55"/>
      <c r="AO670" s="55"/>
      <c r="AQ670" s="43"/>
      <c r="AR670" s="54"/>
      <c r="AS670" s="45"/>
    </row>
    <row r="671" spans="1:45" ht="14.25">
      <c r="A671" s="43"/>
      <c r="B671" s="44">
        <v>5</v>
      </c>
      <c r="C671" s="45"/>
      <c r="E671" s="53"/>
      <c r="G671" s="53"/>
      <c r="I671" s="53"/>
      <c r="K671" s="53"/>
      <c r="M671" s="53"/>
      <c r="O671" s="53"/>
      <c r="Q671" s="43"/>
      <c r="R671" s="44"/>
      <c r="S671" s="45"/>
      <c r="U671" s="53"/>
      <c r="W671" s="53"/>
      <c r="Y671" s="53"/>
      <c r="AA671" s="53"/>
      <c r="AC671" s="53"/>
      <c r="AE671" s="53"/>
      <c r="AG671" s="43"/>
      <c r="AH671" s="44"/>
      <c r="AI671" s="45"/>
      <c r="AK671" s="53"/>
      <c r="AM671" s="53"/>
      <c r="AO671" s="53"/>
      <c r="AQ671" s="43"/>
      <c r="AR671" s="44"/>
      <c r="AS671" s="45"/>
    </row>
    <row r="672" spans="1:45" ht="2.25" customHeight="1">
      <c r="A672" s="47"/>
      <c r="B672" s="56"/>
      <c r="C672" s="49"/>
      <c r="D672" s="38"/>
      <c r="E672" s="57"/>
      <c r="F672" s="38"/>
      <c r="G672" s="57"/>
      <c r="H672" s="38"/>
      <c r="I672" s="38"/>
      <c r="J672" s="38"/>
      <c r="K672" s="57"/>
      <c r="L672" s="38"/>
      <c r="M672" s="57"/>
      <c r="N672" s="38"/>
      <c r="O672" s="57"/>
      <c r="P672" s="38"/>
      <c r="Q672" s="47"/>
      <c r="R672" s="56"/>
      <c r="S672" s="49"/>
      <c r="T672" s="38"/>
      <c r="U672" s="57"/>
      <c r="V672" s="38"/>
      <c r="W672" s="57"/>
      <c r="X672" s="38"/>
      <c r="Y672" s="38"/>
      <c r="Z672" s="38"/>
      <c r="AA672" s="57"/>
      <c r="AB672" s="38"/>
      <c r="AC672" s="57"/>
      <c r="AD672" s="38"/>
      <c r="AE672" s="57"/>
      <c r="AF672" s="38"/>
      <c r="AG672" s="47"/>
      <c r="AH672" s="56"/>
      <c r="AI672" s="49"/>
      <c r="AJ672" s="38"/>
      <c r="AK672" s="57"/>
      <c r="AL672" s="38"/>
      <c r="AM672" s="57"/>
      <c r="AN672" s="38"/>
      <c r="AO672" s="57"/>
      <c r="AP672" s="38"/>
      <c r="AQ672" s="47"/>
      <c r="AR672" s="56"/>
      <c r="AS672" s="49"/>
    </row>
    <row r="673" spans="2:45" ht="2.25" customHeight="1">
      <c r="B673" s="55"/>
      <c r="E673" s="55"/>
      <c r="G673" s="55"/>
      <c r="K673" s="55"/>
      <c r="M673" s="55"/>
      <c r="O673" s="55"/>
      <c r="R673" s="55"/>
      <c r="U673" s="55"/>
      <c r="W673" s="55"/>
      <c r="AA673" s="55"/>
      <c r="AC673" s="55"/>
      <c r="AE673" s="55"/>
      <c r="AH673" s="55"/>
      <c r="AJ673" s="40"/>
      <c r="AK673" s="58"/>
      <c r="AL673" s="41"/>
      <c r="AM673" s="58"/>
      <c r="AN673" s="41"/>
      <c r="AO673" s="58"/>
      <c r="AP673" s="41"/>
      <c r="AQ673" s="40"/>
      <c r="AR673" s="58"/>
      <c r="AS673" s="42"/>
    </row>
    <row r="674" spans="2:45" ht="14.25">
      <c r="B674" s="60" t="s">
        <v>53</v>
      </c>
      <c r="E674" s="62"/>
      <c r="F674" s="63"/>
      <c r="G674" s="63"/>
      <c r="H674" s="63"/>
      <c r="I674" s="63"/>
      <c r="J674" s="63"/>
      <c r="K674" s="63"/>
      <c r="L674" s="63"/>
      <c r="M674" s="63"/>
      <c r="N674" s="63"/>
      <c r="O674" s="64"/>
      <c r="Q674" s="68" t="s">
        <v>143</v>
      </c>
      <c r="R674" s="69"/>
      <c r="S674" s="70"/>
      <c r="U674" s="62"/>
      <c r="V674" s="63"/>
      <c r="W674" s="63"/>
      <c r="X674" s="63"/>
      <c r="Y674" s="63"/>
      <c r="Z674" s="63"/>
      <c r="AA674" s="63"/>
      <c r="AB674" s="63"/>
      <c r="AC674" s="63"/>
      <c r="AD674" s="63"/>
      <c r="AE674" s="64"/>
      <c r="AJ674" s="43"/>
      <c r="AK674" s="44"/>
      <c r="AL674" s="46"/>
      <c r="AM674" s="44"/>
      <c r="AN674" s="46"/>
      <c r="AO674" s="44"/>
      <c r="AP674" s="46"/>
      <c r="AQ674" s="43"/>
      <c r="AR674" s="44"/>
      <c r="AS674" s="45"/>
    </row>
    <row r="675" spans="2:45" ht="2.25" customHeight="1">
      <c r="B675" s="61"/>
      <c r="E675" s="65"/>
      <c r="F675" s="66"/>
      <c r="G675" s="66"/>
      <c r="H675" s="66"/>
      <c r="I675" s="66"/>
      <c r="J675" s="66"/>
      <c r="K675" s="66"/>
      <c r="L675" s="66"/>
      <c r="M675" s="66"/>
      <c r="N675" s="66"/>
      <c r="O675" s="67"/>
      <c r="Q675" s="71"/>
      <c r="R675" s="72"/>
      <c r="S675" s="73"/>
      <c r="U675" s="65"/>
      <c r="V675" s="66"/>
      <c r="W675" s="66"/>
      <c r="X675" s="66"/>
      <c r="Y675" s="66"/>
      <c r="Z675" s="66"/>
      <c r="AA675" s="66"/>
      <c r="AB675" s="66"/>
      <c r="AC675" s="66"/>
      <c r="AD675" s="66"/>
      <c r="AE675" s="67"/>
      <c r="AJ675" s="47"/>
      <c r="AK675" s="48"/>
      <c r="AL675" s="48"/>
      <c r="AM675" s="48"/>
      <c r="AN675" s="48"/>
      <c r="AO675" s="48"/>
      <c r="AP675" s="48"/>
      <c r="AQ675" s="47"/>
      <c r="AR675" s="48"/>
      <c r="AS675" s="49"/>
    </row>
    <row r="677" spans="1:45" ht="2.25" customHeight="1">
      <c r="A677" s="32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3"/>
      <c r="AH677" s="33"/>
      <c r="AI677" s="33"/>
      <c r="AJ677" s="33"/>
      <c r="AK677" s="33"/>
      <c r="AL677" s="33"/>
      <c r="AM677" s="33"/>
      <c r="AN677" s="33"/>
      <c r="AO677" s="33"/>
      <c r="AP677" s="33"/>
      <c r="AQ677" s="33"/>
      <c r="AR677" s="33"/>
      <c r="AS677" s="34"/>
    </row>
    <row r="678" spans="1:45" ht="14.25">
      <c r="A678" s="35"/>
      <c r="B678" s="74" t="s">
        <v>98</v>
      </c>
      <c r="C678" s="75"/>
      <c r="D678" s="75"/>
      <c r="E678" s="75"/>
      <c r="F678" s="75"/>
      <c r="G678" s="76"/>
      <c r="I678" s="74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  <c r="AA678" s="75"/>
      <c r="AB678" s="75"/>
      <c r="AC678" s="76"/>
      <c r="AE678" s="74" t="s">
        <v>51</v>
      </c>
      <c r="AF678" s="75"/>
      <c r="AG678" s="75"/>
      <c r="AH678" s="75"/>
      <c r="AI678" s="75"/>
      <c r="AJ678" s="75"/>
      <c r="AK678" s="76"/>
      <c r="AM678" s="74"/>
      <c r="AN678" s="75"/>
      <c r="AO678" s="75"/>
      <c r="AP678" s="75"/>
      <c r="AQ678" s="75"/>
      <c r="AR678" s="76"/>
      <c r="AS678" s="36"/>
    </row>
    <row r="679" spans="1:45" ht="2.25" customHeight="1">
      <c r="A679" s="35"/>
      <c r="AS679" s="36"/>
    </row>
    <row r="680" spans="1:45" ht="14.25">
      <c r="A680" s="35"/>
      <c r="B680" s="74" t="s">
        <v>54</v>
      </c>
      <c r="C680" s="75"/>
      <c r="D680" s="75"/>
      <c r="E680" s="75"/>
      <c r="F680" s="75"/>
      <c r="G680" s="76"/>
      <c r="I680" s="74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  <c r="AA680" s="75"/>
      <c r="AB680" s="75"/>
      <c r="AC680" s="76"/>
      <c r="AE680" s="74" t="s">
        <v>138</v>
      </c>
      <c r="AF680" s="75"/>
      <c r="AG680" s="75"/>
      <c r="AH680" s="75"/>
      <c r="AI680" s="75"/>
      <c r="AJ680" s="75"/>
      <c r="AK680" s="76"/>
      <c r="AM680" s="74"/>
      <c r="AN680" s="75"/>
      <c r="AO680" s="75"/>
      <c r="AP680" s="75"/>
      <c r="AQ680" s="75"/>
      <c r="AR680" s="76"/>
      <c r="AS680" s="36"/>
    </row>
    <row r="681" spans="1:46" ht="2.25" customHeight="1">
      <c r="A681" s="37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9"/>
      <c r="AT681" s="30"/>
    </row>
    <row r="682" spans="1:45" ht="2.25" customHeight="1">
      <c r="A682" s="40"/>
      <c r="B682" s="41"/>
      <c r="C682" s="42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0"/>
      <c r="R682" s="41"/>
      <c r="S682" s="42"/>
      <c r="T682" s="41"/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F682" s="41"/>
      <c r="AG682" s="40"/>
      <c r="AH682" s="41"/>
      <c r="AI682" s="42"/>
      <c r="AJ682" s="41"/>
      <c r="AK682" s="41"/>
      <c r="AL682" s="41"/>
      <c r="AM682" s="41"/>
      <c r="AN682" s="41"/>
      <c r="AO682" s="41"/>
      <c r="AP682" s="41"/>
      <c r="AQ682" s="40"/>
      <c r="AR682" s="41"/>
      <c r="AS682" s="42"/>
    </row>
    <row r="683" spans="1:45" ht="14.25">
      <c r="A683" s="43"/>
      <c r="B683" s="44" t="s">
        <v>134</v>
      </c>
      <c r="C683" s="45"/>
      <c r="D683" s="46"/>
      <c r="E683" s="44">
        <v>1</v>
      </c>
      <c r="F683" s="46"/>
      <c r="G683" s="44">
        <v>2</v>
      </c>
      <c r="H683" s="46"/>
      <c r="I683" s="44">
        <v>3</v>
      </c>
      <c r="J683" s="46"/>
      <c r="K683" s="44">
        <v>4</v>
      </c>
      <c r="L683" s="46"/>
      <c r="M683" s="44">
        <v>5</v>
      </c>
      <c r="N683" s="46"/>
      <c r="O683" s="44">
        <v>6</v>
      </c>
      <c r="P683" s="46"/>
      <c r="Q683" s="43"/>
      <c r="R683" s="44" t="s">
        <v>135</v>
      </c>
      <c r="S683" s="45"/>
      <c r="T683" s="46"/>
      <c r="U683" s="44">
        <v>1</v>
      </c>
      <c r="V683" s="46"/>
      <c r="W683" s="44">
        <v>2</v>
      </c>
      <c r="X683" s="46"/>
      <c r="Y683" s="44">
        <v>3</v>
      </c>
      <c r="Z683" s="46"/>
      <c r="AA683" s="44">
        <v>4</v>
      </c>
      <c r="AB683" s="46"/>
      <c r="AC683" s="44">
        <v>5</v>
      </c>
      <c r="AD683" s="46"/>
      <c r="AE683" s="44">
        <v>6</v>
      </c>
      <c r="AF683" s="46"/>
      <c r="AG683" s="43"/>
      <c r="AH683" s="44" t="s">
        <v>135</v>
      </c>
      <c r="AI683" s="45"/>
      <c r="AJ683" s="46"/>
      <c r="AK683" s="44" t="s">
        <v>136</v>
      </c>
      <c r="AL683" s="46"/>
      <c r="AM683" s="44" t="s">
        <v>57</v>
      </c>
      <c r="AN683" s="46"/>
      <c r="AO683" s="44" t="s">
        <v>2</v>
      </c>
      <c r="AP683" s="46"/>
      <c r="AQ683" s="43"/>
      <c r="AR683" s="44" t="s">
        <v>137</v>
      </c>
      <c r="AS683" s="45"/>
    </row>
    <row r="684" spans="1:45" ht="2.25" customHeight="1">
      <c r="A684" s="47"/>
      <c r="B684" s="48"/>
      <c r="C684" s="49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7"/>
      <c r="R684" s="48"/>
      <c r="S684" s="49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7"/>
      <c r="AH684" s="48"/>
      <c r="AI684" s="49"/>
      <c r="AJ684" s="48"/>
      <c r="AK684" s="48"/>
      <c r="AL684" s="48"/>
      <c r="AM684" s="48"/>
      <c r="AN684" s="48"/>
      <c r="AO684" s="48"/>
      <c r="AP684" s="48"/>
      <c r="AQ684" s="47"/>
      <c r="AR684" s="48"/>
      <c r="AS684" s="49"/>
    </row>
    <row r="685" spans="1:45" ht="2.25" customHeight="1">
      <c r="A685" s="43"/>
      <c r="B685" s="50"/>
      <c r="C685" s="51"/>
      <c r="D685" s="52"/>
      <c r="E685" s="52"/>
      <c r="F685" s="52"/>
      <c r="G685" s="52"/>
      <c r="Q685" s="43"/>
      <c r="R685" s="46"/>
      <c r="S685" s="45"/>
      <c r="AG685" s="43"/>
      <c r="AH685" s="46"/>
      <c r="AI685" s="45"/>
      <c r="AQ685" s="43"/>
      <c r="AR685" s="50"/>
      <c r="AS685" s="45"/>
    </row>
    <row r="686" spans="1:45" ht="14.25">
      <c r="A686" s="43"/>
      <c r="B686" s="44">
        <v>1</v>
      </c>
      <c r="C686" s="45"/>
      <c r="E686" s="53"/>
      <c r="G686" s="53"/>
      <c r="I686" s="53"/>
      <c r="K686" s="53"/>
      <c r="M686" s="53"/>
      <c r="O686" s="53"/>
      <c r="Q686" s="43"/>
      <c r="R686" s="44"/>
      <c r="S686" s="45"/>
      <c r="U686" s="53"/>
      <c r="W686" s="53"/>
      <c r="Y686" s="53"/>
      <c r="AA686" s="53"/>
      <c r="AC686" s="53"/>
      <c r="AE686" s="53"/>
      <c r="AG686" s="43"/>
      <c r="AH686" s="44"/>
      <c r="AI686" s="45"/>
      <c r="AK686" s="53"/>
      <c r="AM686" s="53"/>
      <c r="AO686" s="53"/>
      <c r="AQ686" s="43"/>
      <c r="AR686" s="44"/>
      <c r="AS686" s="45"/>
    </row>
    <row r="687" spans="1:45" ht="2.25" customHeight="1">
      <c r="A687" s="43"/>
      <c r="B687" s="50"/>
      <c r="C687" s="45"/>
      <c r="E687" s="52"/>
      <c r="G687" s="52"/>
      <c r="K687" s="52"/>
      <c r="M687" s="52"/>
      <c r="O687" s="52"/>
      <c r="Q687" s="43"/>
      <c r="R687" s="50"/>
      <c r="S687" s="45"/>
      <c r="U687" s="52"/>
      <c r="W687" s="52"/>
      <c r="AA687" s="52"/>
      <c r="AC687" s="52"/>
      <c r="AE687" s="52"/>
      <c r="AG687" s="43"/>
      <c r="AH687" s="50"/>
      <c r="AI687" s="45"/>
      <c r="AK687" s="52"/>
      <c r="AM687" s="52"/>
      <c r="AO687" s="52"/>
      <c r="AQ687" s="43"/>
      <c r="AR687" s="50"/>
      <c r="AS687" s="45"/>
    </row>
    <row r="688" spans="1:45" ht="14.25">
      <c r="A688" s="43"/>
      <c r="B688" s="44">
        <v>2</v>
      </c>
      <c r="C688" s="45"/>
      <c r="E688" s="53"/>
      <c r="G688" s="53"/>
      <c r="I688" s="53"/>
      <c r="K688" s="53"/>
      <c r="M688" s="53"/>
      <c r="O688" s="53"/>
      <c r="Q688" s="43"/>
      <c r="R688" s="44"/>
      <c r="S688" s="45"/>
      <c r="U688" s="53"/>
      <c r="W688" s="53"/>
      <c r="Y688" s="53"/>
      <c r="AA688" s="53"/>
      <c r="AC688" s="53"/>
      <c r="AE688" s="53"/>
      <c r="AG688" s="43"/>
      <c r="AH688" s="44"/>
      <c r="AI688" s="45"/>
      <c r="AK688" s="53"/>
      <c r="AM688" s="53"/>
      <c r="AO688" s="53"/>
      <c r="AQ688" s="43"/>
      <c r="AR688" s="44"/>
      <c r="AS688" s="45"/>
    </row>
    <row r="689" spans="1:45" ht="2.25" customHeight="1">
      <c r="A689" s="43"/>
      <c r="B689" s="46"/>
      <c r="C689" s="45"/>
      <c r="Q689" s="43"/>
      <c r="R689" s="46"/>
      <c r="S689" s="45"/>
      <c r="AG689" s="43"/>
      <c r="AH689" s="46"/>
      <c r="AI689" s="45"/>
      <c r="AQ689" s="43"/>
      <c r="AR689" s="46"/>
      <c r="AS689" s="45"/>
    </row>
    <row r="690" spans="1:45" ht="14.25">
      <c r="A690" s="43"/>
      <c r="B690" s="44">
        <v>3</v>
      </c>
      <c r="C690" s="45"/>
      <c r="E690" s="53"/>
      <c r="G690" s="53"/>
      <c r="I690" s="53"/>
      <c r="K690" s="53"/>
      <c r="M690" s="53"/>
      <c r="O690" s="53"/>
      <c r="Q690" s="43"/>
      <c r="R690" s="44"/>
      <c r="S690" s="45"/>
      <c r="U690" s="53"/>
      <c r="W690" s="53"/>
      <c r="Y690" s="53"/>
      <c r="AA690" s="53"/>
      <c r="AC690" s="53"/>
      <c r="AE690" s="53"/>
      <c r="AG690" s="43"/>
      <c r="AH690" s="44"/>
      <c r="AI690" s="45"/>
      <c r="AK690" s="53"/>
      <c r="AM690" s="53"/>
      <c r="AO690" s="53"/>
      <c r="AQ690" s="43"/>
      <c r="AR690" s="44"/>
      <c r="AS690" s="45"/>
    </row>
    <row r="691" spans="1:45" ht="2.25" customHeight="1">
      <c r="A691" s="43"/>
      <c r="B691" s="54"/>
      <c r="C691" s="45"/>
      <c r="E691" s="55"/>
      <c r="G691" s="55"/>
      <c r="K691" s="55"/>
      <c r="M691" s="55"/>
      <c r="O691" s="55"/>
      <c r="Q691" s="43"/>
      <c r="R691" s="54"/>
      <c r="S691" s="45"/>
      <c r="U691" s="55"/>
      <c r="W691" s="55"/>
      <c r="AA691" s="55"/>
      <c r="AC691" s="55"/>
      <c r="AE691" s="55"/>
      <c r="AG691" s="43"/>
      <c r="AH691" s="54"/>
      <c r="AI691" s="45"/>
      <c r="AK691" s="55"/>
      <c r="AM691" s="55"/>
      <c r="AO691" s="55"/>
      <c r="AQ691" s="43"/>
      <c r="AR691" s="54"/>
      <c r="AS691" s="45"/>
    </row>
    <row r="692" spans="1:45" ht="14.25">
      <c r="A692" s="43"/>
      <c r="B692" s="44">
        <v>4</v>
      </c>
      <c r="C692" s="45"/>
      <c r="E692" s="53"/>
      <c r="G692" s="53"/>
      <c r="I692" s="53"/>
      <c r="K692" s="53"/>
      <c r="M692" s="53"/>
      <c r="O692" s="53"/>
      <c r="Q692" s="43"/>
      <c r="R692" s="44"/>
      <c r="S692" s="45"/>
      <c r="U692" s="53"/>
      <c r="W692" s="53"/>
      <c r="Y692" s="53"/>
      <c r="AA692" s="53"/>
      <c r="AC692" s="53"/>
      <c r="AE692" s="53"/>
      <c r="AG692" s="43"/>
      <c r="AH692" s="44"/>
      <c r="AI692" s="45"/>
      <c r="AK692" s="53"/>
      <c r="AM692" s="53"/>
      <c r="AO692" s="53"/>
      <c r="AQ692" s="43"/>
      <c r="AR692" s="44"/>
      <c r="AS692" s="45"/>
    </row>
    <row r="693" spans="1:45" ht="2.25" customHeight="1">
      <c r="A693" s="43"/>
      <c r="B693" s="54"/>
      <c r="C693" s="45"/>
      <c r="E693" s="55"/>
      <c r="G693" s="55"/>
      <c r="K693" s="55"/>
      <c r="M693" s="55"/>
      <c r="O693" s="55"/>
      <c r="Q693" s="43"/>
      <c r="R693" s="54"/>
      <c r="S693" s="45"/>
      <c r="U693" s="55"/>
      <c r="W693" s="55"/>
      <c r="AA693" s="55"/>
      <c r="AC693" s="55"/>
      <c r="AE693" s="55"/>
      <c r="AG693" s="43"/>
      <c r="AH693" s="54"/>
      <c r="AI693" s="45"/>
      <c r="AK693" s="55"/>
      <c r="AM693" s="55"/>
      <c r="AO693" s="55"/>
      <c r="AQ693" s="43"/>
      <c r="AR693" s="54"/>
      <c r="AS693" s="45"/>
    </row>
    <row r="694" spans="1:45" ht="14.25">
      <c r="A694" s="43"/>
      <c r="B694" s="44">
        <v>5</v>
      </c>
      <c r="C694" s="45"/>
      <c r="E694" s="53"/>
      <c r="G694" s="53"/>
      <c r="I694" s="53"/>
      <c r="K694" s="53"/>
      <c r="M694" s="53"/>
      <c r="O694" s="53"/>
      <c r="Q694" s="43"/>
      <c r="R694" s="44"/>
      <c r="S694" s="45"/>
      <c r="U694" s="53"/>
      <c r="W694" s="53"/>
      <c r="Y694" s="53"/>
      <c r="AA694" s="53"/>
      <c r="AC694" s="53"/>
      <c r="AE694" s="53"/>
      <c r="AG694" s="43"/>
      <c r="AH694" s="44"/>
      <c r="AI694" s="45"/>
      <c r="AK694" s="53"/>
      <c r="AM694" s="53"/>
      <c r="AO694" s="53"/>
      <c r="AQ694" s="43"/>
      <c r="AR694" s="44"/>
      <c r="AS694" s="45"/>
    </row>
    <row r="695" spans="1:45" ht="2.25" customHeight="1">
      <c r="A695" s="47"/>
      <c r="B695" s="56"/>
      <c r="C695" s="49"/>
      <c r="D695" s="38"/>
      <c r="E695" s="57"/>
      <c r="F695" s="38"/>
      <c r="G695" s="57"/>
      <c r="H695" s="38"/>
      <c r="I695" s="38"/>
      <c r="J695" s="38"/>
      <c r="K695" s="57"/>
      <c r="L695" s="38"/>
      <c r="M695" s="57"/>
      <c r="N695" s="38"/>
      <c r="O695" s="57"/>
      <c r="P695" s="38"/>
      <c r="Q695" s="47"/>
      <c r="R695" s="56"/>
      <c r="S695" s="49"/>
      <c r="T695" s="38"/>
      <c r="U695" s="57"/>
      <c r="V695" s="38"/>
      <c r="W695" s="57"/>
      <c r="X695" s="38"/>
      <c r="Y695" s="38"/>
      <c r="Z695" s="38"/>
      <c r="AA695" s="57"/>
      <c r="AB695" s="38"/>
      <c r="AC695" s="57"/>
      <c r="AD695" s="38"/>
      <c r="AE695" s="57"/>
      <c r="AF695" s="38"/>
      <c r="AG695" s="47"/>
      <c r="AH695" s="56"/>
      <c r="AI695" s="49"/>
      <c r="AJ695" s="38"/>
      <c r="AK695" s="57"/>
      <c r="AL695" s="38"/>
      <c r="AM695" s="57"/>
      <c r="AN695" s="38"/>
      <c r="AO695" s="57"/>
      <c r="AP695" s="38"/>
      <c r="AQ695" s="47"/>
      <c r="AR695" s="56"/>
      <c r="AS695" s="49"/>
    </row>
    <row r="696" spans="2:45" ht="2.25" customHeight="1">
      <c r="B696" s="55"/>
      <c r="E696" s="55"/>
      <c r="G696" s="55"/>
      <c r="K696" s="55"/>
      <c r="M696" s="55"/>
      <c r="O696" s="55"/>
      <c r="R696" s="55"/>
      <c r="U696" s="55"/>
      <c r="W696" s="55"/>
      <c r="AA696" s="55"/>
      <c r="AC696" s="55"/>
      <c r="AE696" s="55"/>
      <c r="AH696" s="55"/>
      <c r="AJ696" s="40"/>
      <c r="AK696" s="58"/>
      <c r="AL696" s="41"/>
      <c r="AM696" s="58"/>
      <c r="AN696" s="41"/>
      <c r="AO696" s="58"/>
      <c r="AP696" s="41"/>
      <c r="AQ696" s="40"/>
      <c r="AR696" s="58"/>
      <c r="AS696" s="42"/>
    </row>
    <row r="697" spans="2:45" ht="14.25">
      <c r="B697" s="60" t="s">
        <v>53</v>
      </c>
      <c r="E697" s="62"/>
      <c r="F697" s="63"/>
      <c r="G697" s="63"/>
      <c r="H697" s="63"/>
      <c r="I697" s="63"/>
      <c r="J697" s="63"/>
      <c r="K697" s="63"/>
      <c r="L697" s="63"/>
      <c r="M697" s="63"/>
      <c r="N697" s="63"/>
      <c r="O697" s="64"/>
      <c r="Q697" s="68" t="s">
        <v>143</v>
      </c>
      <c r="R697" s="69"/>
      <c r="S697" s="70"/>
      <c r="U697" s="62"/>
      <c r="V697" s="63"/>
      <c r="W697" s="63"/>
      <c r="X697" s="63"/>
      <c r="Y697" s="63"/>
      <c r="Z697" s="63"/>
      <c r="AA697" s="63"/>
      <c r="AB697" s="63"/>
      <c r="AC697" s="63"/>
      <c r="AD697" s="63"/>
      <c r="AE697" s="64"/>
      <c r="AJ697" s="43"/>
      <c r="AK697" s="44"/>
      <c r="AL697" s="46"/>
      <c r="AM697" s="44"/>
      <c r="AN697" s="46"/>
      <c r="AO697" s="44"/>
      <c r="AP697" s="46"/>
      <c r="AQ697" s="43"/>
      <c r="AR697" s="44"/>
      <c r="AS697" s="45"/>
    </row>
    <row r="698" spans="2:45" ht="2.25" customHeight="1">
      <c r="B698" s="61"/>
      <c r="E698" s="65"/>
      <c r="F698" s="66"/>
      <c r="G698" s="66"/>
      <c r="H698" s="66"/>
      <c r="I698" s="66"/>
      <c r="J698" s="66"/>
      <c r="K698" s="66"/>
      <c r="L698" s="66"/>
      <c r="M698" s="66"/>
      <c r="N698" s="66"/>
      <c r="O698" s="67"/>
      <c r="Q698" s="71"/>
      <c r="R698" s="72"/>
      <c r="S698" s="73"/>
      <c r="U698" s="65"/>
      <c r="V698" s="66"/>
      <c r="W698" s="66"/>
      <c r="X698" s="66"/>
      <c r="Y698" s="66"/>
      <c r="Z698" s="66"/>
      <c r="AA698" s="66"/>
      <c r="AB698" s="66"/>
      <c r="AC698" s="66"/>
      <c r="AD698" s="66"/>
      <c r="AE698" s="67"/>
      <c r="AJ698" s="47"/>
      <c r="AK698" s="48"/>
      <c r="AL698" s="48"/>
      <c r="AM698" s="48"/>
      <c r="AN698" s="48"/>
      <c r="AO698" s="48"/>
      <c r="AP698" s="48"/>
      <c r="AQ698" s="47"/>
      <c r="AR698" s="48"/>
      <c r="AS698" s="49"/>
    </row>
    <row r="700" spans="1:45" ht="2.25" customHeight="1">
      <c r="A700" s="32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  <c r="AG700" s="33"/>
      <c r="AH700" s="33"/>
      <c r="AI700" s="33"/>
      <c r="AJ700" s="33"/>
      <c r="AK700" s="33"/>
      <c r="AL700" s="33"/>
      <c r="AM700" s="33"/>
      <c r="AN700" s="33"/>
      <c r="AO700" s="33"/>
      <c r="AP700" s="33"/>
      <c r="AQ700" s="33"/>
      <c r="AR700" s="33"/>
      <c r="AS700" s="34"/>
    </row>
    <row r="701" spans="1:45" ht="14.25">
      <c r="A701" s="35"/>
      <c r="B701" s="74" t="s">
        <v>98</v>
      </c>
      <c r="C701" s="75"/>
      <c r="D701" s="75"/>
      <c r="E701" s="75"/>
      <c r="F701" s="75"/>
      <c r="G701" s="76"/>
      <c r="I701" s="74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  <c r="AA701" s="75"/>
      <c r="AB701" s="75"/>
      <c r="AC701" s="76"/>
      <c r="AE701" s="74" t="s">
        <v>51</v>
      </c>
      <c r="AF701" s="75"/>
      <c r="AG701" s="75"/>
      <c r="AH701" s="75"/>
      <c r="AI701" s="75"/>
      <c r="AJ701" s="75"/>
      <c r="AK701" s="76"/>
      <c r="AM701" s="74"/>
      <c r="AN701" s="75"/>
      <c r="AO701" s="75"/>
      <c r="AP701" s="75"/>
      <c r="AQ701" s="75"/>
      <c r="AR701" s="76"/>
      <c r="AS701" s="36"/>
    </row>
    <row r="702" spans="1:45" ht="2.25" customHeight="1">
      <c r="A702" s="35"/>
      <c r="AS702" s="36"/>
    </row>
    <row r="703" spans="1:45" ht="14.25">
      <c r="A703" s="35"/>
      <c r="B703" s="74" t="s">
        <v>54</v>
      </c>
      <c r="C703" s="75"/>
      <c r="D703" s="75"/>
      <c r="E703" s="75"/>
      <c r="F703" s="75"/>
      <c r="G703" s="76"/>
      <c r="I703" s="74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  <c r="AA703" s="75"/>
      <c r="AB703" s="75"/>
      <c r="AC703" s="76"/>
      <c r="AE703" s="74" t="s">
        <v>138</v>
      </c>
      <c r="AF703" s="75"/>
      <c r="AG703" s="75"/>
      <c r="AH703" s="75"/>
      <c r="AI703" s="75"/>
      <c r="AJ703" s="75"/>
      <c r="AK703" s="76"/>
      <c r="AM703" s="74"/>
      <c r="AN703" s="75"/>
      <c r="AO703" s="75"/>
      <c r="AP703" s="75"/>
      <c r="AQ703" s="75"/>
      <c r="AR703" s="76"/>
      <c r="AS703" s="36"/>
    </row>
    <row r="704" spans="1:46" ht="2.25" customHeight="1">
      <c r="A704" s="37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9"/>
      <c r="AT704" s="30"/>
    </row>
    <row r="705" spans="1:45" ht="2.25" customHeight="1">
      <c r="A705" s="40"/>
      <c r="B705" s="41"/>
      <c r="C705" s="42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0"/>
      <c r="R705" s="41"/>
      <c r="S705" s="42"/>
      <c r="T705" s="41"/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F705" s="41"/>
      <c r="AG705" s="40"/>
      <c r="AH705" s="41"/>
      <c r="AI705" s="42"/>
      <c r="AJ705" s="41"/>
      <c r="AK705" s="41"/>
      <c r="AL705" s="41"/>
      <c r="AM705" s="41"/>
      <c r="AN705" s="41"/>
      <c r="AO705" s="41"/>
      <c r="AP705" s="41"/>
      <c r="AQ705" s="40"/>
      <c r="AR705" s="41"/>
      <c r="AS705" s="42"/>
    </row>
    <row r="706" spans="1:45" ht="14.25">
      <c r="A706" s="43"/>
      <c r="B706" s="44" t="s">
        <v>134</v>
      </c>
      <c r="C706" s="45"/>
      <c r="D706" s="46"/>
      <c r="E706" s="44">
        <v>1</v>
      </c>
      <c r="F706" s="46"/>
      <c r="G706" s="44">
        <v>2</v>
      </c>
      <c r="H706" s="46"/>
      <c r="I706" s="44">
        <v>3</v>
      </c>
      <c r="J706" s="46"/>
      <c r="K706" s="44">
        <v>4</v>
      </c>
      <c r="L706" s="46"/>
      <c r="M706" s="44">
        <v>5</v>
      </c>
      <c r="N706" s="46"/>
      <c r="O706" s="44">
        <v>6</v>
      </c>
      <c r="P706" s="46"/>
      <c r="Q706" s="43"/>
      <c r="R706" s="44" t="s">
        <v>135</v>
      </c>
      <c r="S706" s="45"/>
      <c r="T706" s="46"/>
      <c r="U706" s="44">
        <v>1</v>
      </c>
      <c r="V706" s="46"/>
      <c r="W706" s="44">
        <v>2</v>
      </c>
      <c r="X706" s="46"/>
      <c r="Y706" s="44">
        <v>3</v>
      </c>
      <c r="Z706" s="46"/>
      <c r="AA706" s="44">
        <v>4</v>
      </c>
      <c r="AB706" s="46"/>
      <c r="AC706" s="44">
        <v>5</v>
      </c>
      <c r="AD706" s="46"/>
      <c r="AE706" s="44">
        <v>6</v>
      </c>
      <c r="AF706" s="46"/>
      <c r="AG706" s="43"/>
      <c r="AH706" s="44" t="s">
        <v>135</v>
      </c>
      <c r="AI706" s="45"/>
      <c r="AJ706" s="46"/>
      <c r="AK706" s="44" t="s">
        <v>136</v>
      </c>
      <c r="AL706" s="46"/>
      <c r="AM706" s="44" t="s">
        <v>57</v>
      </c>
      <c r="AN706" s="46"/>
      <c r="AO706" s="44" t="s">
        <v>2</v>
      </c>
      <c r="AP706" s="46"/>
      <c r="AQ706" s="43"/>
      <c r="AR706" s="44" t="s">
        <v>137</v>
      </c>
      <c r="AS706" s="45"/>
    </row>
    <row r="707" spans="1:45" ht="2.25" customHeight="1">
      <c r="A707" s="47"/>
      <c r="B707" s="48"/>
      <c r="C707" s="49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7"/>
      <c r="R707" s="48"/>
      <c r="S707" s="49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7"/>
      <c r="AH707" s="48"/>
      <c r="AI707" s="49"/>
      <c r="AJ707" s="48"/>
      <c r="AK707" s="48"/>
      <c r="AL707" s="48"/>
      <c r="AM707" s="48"/>
      <c r="AN707" s="48"/>
      <c r="AO707" s="48"/>
      <c r="AP707" s="48"/>
      <c r="AQ707" s="47"/>
      <c r="AR707" s="48"/>
      <c r="AS707" s="49"/>
    </row>
    <row r="708" spans="1:45" ht="2.25" customHeight="1">
      <c r="A708" s="43"/>
      <c r="B708" s="50"/>
      <c r="C708" s="51"/>
      <c r="D708" s="52"/>
      <c r="E708" s="52"/>
      <c r="F708" s="52"/>
      <c r="G708" s="52"/>
      <c r="Q708" s="43"/>
      <c r="R708" s="46"/>
      <c r="S708" s="45"/>
      <c r="AG708" s="43"/>
      <c r="AH708" s="46"/>
      <c r="AI708" s="45"/>
      <c r="AQ708" s="43"/>
      <c r="AR708" s="50"/>
      <c r="AS708" s="45"/>
    </row>
    <row r="709" spans="1:45" ht="14.25">
      <c r="A709" s="43"/>
      <c r="B709" s="44">
        <v>1</v>
      </c>
      <c r="C709" s="45"/>
      <c r="E709" s="53"/>
      <c r="G709" s="53"/>
      <c r="I709" s="53"/>
      <c r="K709" s="53"/>
      <c r="M709" s="53"/>
      <c r="O709" s="53"/>
      <c r="Q709" s="43"/>
      <c r="R709" s="44"/>
      <c r="S709" s="45"/>
      <c r="U709" s="53"/>
      <c r="W709" s="53"/>
      <c r="Y709" s="53"/>
      <c r="AA709" s="53"/>
      <c r="AC709" s="53"/>
      <c r="AE709" s="53"/>
      <c r="AG709" s="43"/>
      <c r="AH709" s="44"/>
      <c r="AI709" s="45"/>
      <c r="AK709" s="53"/>
      <c r="AM709" s="53"/>
      <c r="AO709" s="53"/>
      <c r="AQ709" s="43"/>
      <c r="AR709" s="44"/>
      <c r="AS709" s="45"/>
    </row>
    <row r="710" spans="1:45" ht="2.25" customHeight="1">
      <c r="A710" s="43"/>
      <c r="B710" s="50"/>
      <c r="C710" s="45"/>
      <c r="E710" s="52"/>
      <c r="G710" s="52"/>
      <c r="K710" s="52"/>
      <c r="M710" s="52"/>
      <c r="O710" s="52"/>
      <c r="Q710" s="43"/>
      <c r="R710" s="50"/>
      <c r="S710" s="45"/>
      <c r="U710" s="52"/>
      <c r="W710" s="52"/>
      <c r="AA710" s="52"/>
      <c r="AC710" s="52"/>
      <c r="AE710" s="52"/>
      <c r="AG710" s="43"/>
      <c r="AH710" s="50"/>
      <c r="AI710" s="45"/>
      <c r="AK710" s="52"/>
      <c r="AM710" s="52"/>
      <c r="AO710" s="52"/>
      <c r="AQ710" s="43"/>
      <c r="AR710" s="50"/>
      <c r="AS710" s="45"/>
    </row>
    <row r="711" spans="1:45" ht="14.25">
      <c r="A711" s="43"/>
      <c r="B711" s="44">
        <v>2</v>
      </c>
      <c r="C711" s="45"/>
      <c r="E711" s="53"/>
      <c r="G711" s="53"/>
      <c r="I711" s="53"/>
      <c r="K711" s="53"/>
      <c r="M711" s="53"/>
      <c r="O711" s="53"/>
      <c r="Q711" s="43"/>
      <c r="R711" s="44"/>
      <c r="S711" s="45"/>
      <c r="U711" s="53"/>
      <c r="W711" s="53"/>
      <c r="Y711" s="53"/>
      <c r="AA711" s="53"/>
      <c r="AC711" s="53"/>
      <c r="AE711" s="53"/>
      <c r="AG711" s="43"/>
      <c r="AH711" s="44"/>
      <c r="AI711" s="45"/>
      <c r="AK711" s="53"/>
      <c r="AM711" s="53"/>
      <c r="AO711" s="53"/>
      <c r="AQ711" s="43"/>
      <c r="AR711" s="44"/>
      <c r="AS711" s="45"/>
    </row>
    <row r="712" spans="1:45" ht="2.25" customHeight="1">
      <c r="A712" s="43"/>
      <c r="B712" s="46"/>
      <c r="C712" s="45"/>
      <c r="Q712" s="43"/>
      <c r="R712" s="46"/>
      <c r="S712" s="45"/>
      <c r="AG712" s="43"/>
      <c r="AH712" s="46"/>
      <c r="AI712" s="45"/>
      <c r="AQ712" s="43"/>
      <c r="AR712" s="46"/>
      <c r="AS712" s="45"/>
    </row>
    <row r="713" spans="1:45" ht="14.25">
      <c r="A713" s="43"/>
      <c r="B713" s="44">
        <v>3</v>
      </c>
      <c r="C713" s="45"/>
      <c r="E713" s="53"/>
      <c r="G713" s="53"/>
      <c r="I713" s="53"/>
      <c r="K713" s="53"/>
      <c r="M713" s="53"/>
      <c r="O713" s="53"/>
      <c r="Q713" s="43"/>
      <c r="R713" s="44"/>
      <c r="S713" s="45"/>
      <c r="U713" s="53"/>
      <c r="W713" s="53"/>
      <c r="Y713" s="53"/>
      <c r="AA713" s="53"/>
      <c r="AC713" s="53"/>
      <c r="AE713" s="53"/>
      <c r="AG713" s="43"/>
      <c r="AH713" s="44"/>
      <c r="AI713" s="45"/>
      <c r="AK713" s="53"/>
      <c r="AM713" s="53"/>
      <c r="AO713" s="53"/>
      <c r="AQ713" s="43"/>
      <c r="AR713" s="44"/>
      <c r="AS713" s="45"/>
    </row>
    <row r="714" spans="1:45" ht="2.25" customHeight="1">
      <c r="A714" s="43"/>
      <c r="B714" s="54"/>
      <c r="C714" s="45"/>
      <c r="E714" s="55"/>
      <c r="G714" s="55"/>
      <c r="K714" s="55"/>
      <c r="M714" s="55"/>
      <c r="O714" s="55"/>
      <c r="Q714" s="43"/>
      <c r="R714" s="54"/>
      <c r="S714" s="45"/>
      <c r="U714" s="55"/>
      <c r="W714" s="55"/>
      <c r="AA714" s="55"/>
      <c r="AC714" s="55"/>
      <c r="AE714" s="55"/>
      <c r="AG714" s="43"/>
      <c r="AH714" s="54"/>
      <c r="AI714" s="45"/>
      <c r="AK714" s="55"/>
      <c r="AM714" s="55"/>
      <c r="AO714" s="55"/>
      <c r="AQ714" s="43"/>
      <c r="AR714" s="54"/>
      <c r="AS714" s="45"/>
    </row>
    <row r="715" spans="1:45" ht="14.25">
      <c r="A715" s="43"/>
      <c r="B715" s="44">
        <v>4</v>
      </c>
      <c r="C715" s="45"/>
      <c r="E715" s="53"/>
      <c r="G715" s="53"/>
      <c r="I715" s="53"/>
      <c r="K715" s="53"/>
      <c r="M715" s="53"/>
      <c r="O715" s="53"/>
      <c r="Q715" s="43"/>
      <c r="R715" s="44"/>
      <c r="S715" s="45"/>
      <c r="U715" s="53"/>
      <c r="W715" s="53"/>
      <c r="Y715" s="53"/>
      <c r="AA715" s="53"/>
      <c r="AC715" s="53"/>
      <c r="AE715" s="53"/>
      <c r="AG715" s="43"/>
      <c r="AH715" s="44"/>
      <c r="AI715" s="45"/>
      <c r="AK715" s="53"/>
      <c r="AM715" s="53"/>
      <c r="AO715" s="53"/>
      <c r="AQ715" s="43"/>
      <c r="AR715" s="44"/>
      <c r="AS715" s="45"/>
    </row>
    <row r="716" spans="1:45" ht="2.25" customHeight="1">
      <c r="A716" s="43"/>
      <c r="B716" s="54"/>
      <c r="C716" s="45"/>
      <c r="E716" s="55"/>
      <c r="G716" s="55"/>
      <c r="K716" s="55"/>
      <c r="M716" s="55"/>
      <c r="O716" s="55"/>
      <c r="Q716" s="43"/>
      <c r="R716" s="54"/>
      <c r="S716" s="45"/>
      <c r="U716" s="55"/>
      <c r="W716" s="55"/>
      <c r="AA716" s="55"/>
      <c r="AC716" s="55"/>
      <c r="AE716" s="55"/>
      <c r="AG716" s="43"/>
      <c r="AH716" s="54"/>
      <c r="AI716" s="45"/>
      <c r="AK716" s="55"/>
      <c r="AM716" s="55"/>
      <c r="AO716" s="55"/>
      <c r="AQ716" s="43"/>
      <c r="AR716" s="54"/>
      <c r="AS716" s="45"/>
    </row>
    <row r="717" spans="1:45" ht="14.25">
      <c r="A717" s="43"/>
      <c r="B717" s="44">
        <v>5</v>
      </c>
      <c r="C717" s="45"/>
      <c r="E717" s="53"/>
      <c r="G717" s="53"/>
      <c r="I717" s="53"/>
      <c r="K717" s="53"/>
      <c r="M717" s="53"/>
      <c r="O717" s="53"/>
      <c r="Q717" s="43"/>
      <c r="R717" s="44"/>
      <c r="S717" s="45"/>
      <c r="U717" s="53"/>
      <c r="W717" s="53"/>
      <c r="Y717" s="53"/>
      <c r="AA717" s="53"/>
      <c r="AC717" s="53"/>
      <c r="AE717" s="53"/>
      <c r="AG717" s="43"/>
      <c r="AH717" s="44"/>
      <c r="AI717" s="45"/>
      <c r="AK717" s="53"/>
      <c r="AM717" s="53"/>
      <c r="AO717" s="53"/>
      <c r="AQ717" s="43"/>
      <c r="AR717" s="44"/>
      <c r="AS717" s="45"/>
    </row>
    <row r="718" spans="1:45" ht="2.25" customHeight="1">
      <c r="A718" s="47"/>
      <c r="B718" s="56"/>
      <c r="C718" s="49"/>
      <c r="D718" s="38"/>
      <c r="E718" s="57"/>
      <c r="F718" s="38"/>
      <c r="G718" s="57"/>
      <c r="H718" s="38"/>
      <c r="I718" s="38"/>
      <c r="J718" s="38"/>
      <c r="K718" s="57"/>
      <c r="L718" s="38"/>
      <c r="M718" s="57"/>
      <c r="N718" s="38"/>
      <c r="O718" s="57"/>
      <c r="P718" s="38"/>
      <c r="Q718" s="47"/>
      <c r="R718" s="56"/>
      <c r="S718" s="49"/>
      <c r="T718" s="38"/>
      <c r="U718" s="57"/>
      <c r="V718" s="38"/>
      <c r="W718" s="57"/>
      <c r="X718" s="38"/>
      <c r="Y718" s="38"/>
      <c r="Z718" s="38"/>
      <c r="AA718" s="57"/>
      <c r="AB718" s="38"/>
      <c r="AC718" s="57"/>
      <c r="AD718" s="38"/>
      <c r="AE718" s="57"/>
      <c r="AF718" s="38"/>
      <c r="AG718" s="47"/>
      <c r="AH718" s="56"/>
      <c r="AI718" s="49"/>
      <c r="AJ718" s="38"/>
      <c r="AK718" s="57"/>
      <c r="AL718" s="38"/>
      <c r="AM718" s="57"/>
      <c r="AN718" s="38"/>
      <c r="AO718" s="57"/>
      <c r="AP718" s="38"/>
      <c r="AQ718" s="47"/>
      <c r="AR718" s="56"/>
      <c r="AS718" s="49"/>
    </row>
    <row r="719" spans="2:45" ht="2.25" customHeight="1">
      <c r="B719" s="55"/>
      <c r="E719" s="55"/>
      <c r="G719" s="55"/>
      <c r="K719" s="55"/>
      <c r="M719" s="55"/>
      <c r="O719" s="55"/>
      <c r="R719" s="55"/>
      <c r="U719" s="55"/>
      <c r="W719" s="55"/>
      <c r="AA719" s="55"/>
      <c r="AC719" s="55"/>
      <c r="AE719" s="55"/>
      <c r="AH719" s="55"/>
      <c r="AJ719" s="40"/>
      <c r="AK719" s="58"/>
      <c r="AL719" s="41"/>
      <c r="AM719" s="58"/>
      <c r="AN719" s="41"/>
      <c r="AO719" s="58"/>
      <c r="AP719" s="41"/>
      <c r="AQ719" s="40"/>
      <c r="AR719" s="58"/>
      <c r="AS719" s="42"/>
    </row>
    <row r="720" spans="2:45" ht="14.25">
      <c r="B720" s="60" t="s">
        <v>53</v>
      </c>
      <c r="E720" s="62"/>
      <c r="F720" s="63"/>
      <c r="G720" s="63"/>
      <c r="H720" s="63"/>
      <c r="I720" s="63"/>
      <c r="J720" s="63"/>
      <c r="K720" s="63"/>
      <c r="L720" s="63"/>
      <c r="M720" s="63"/>
      <c r="N720" s="63"/>
      <c r="O720" s="64"/>
      <c r="Q720" s="68" t="s">
        <v>143</v>
      </c>
      <c r="R720" s="69"/>
      <c r="S720" s="70"/>
      <c r="U720" s="62"/>
      <c r="V720" s="63"/>
      <c r="W720" s="63"/>
      <c r="X720" s="63"/>
      <c r="Y720" s="63"/>
      <c r="Z720" s="63"/>
      <c r="AA720" s="63"/>
      <c r="AB720" s="63"/>
      <c r="AC720" s="63"/>
      <c r="AD720" s="63"/>
      <c r="AE720" s="64"/>
      <c r="AJ720" s="43"/>
      <c r="AK720" s="44"/>
      <c r="AL720" s="46"/>
      <c r="AM720" s="44"/>
      <c r="AN720" s="46"/>
      <c r="AO720" s="44"/>
      <c r="AP720" s="46"/>
      <c r="AQ720" s="43"/>
      <c r="AR720" s="44"/>
      <c r="AS720" s="45"/>
    </row>
    <row r="721" spans="2:45" ht="2.25" customHeight="1">
      <c r="B721" s="61"/>
      <c r="E721" s="65"/>
      <c r="F721" s="66"/>
      <c r="G721" s="66"/>
      <c r="H721" s="66"/>
      <c r="I721" s="66"/>
      <c r="J721" s="66"/>
      <c r="K721" s="66"/>
      <c r="L721" s="66"/>
      <c r="M721" s="66"/>
      <c r="N721" s="66"/>
      <c r="O721" s="67"/>
      <c r="Q721" s="71"/>
      <c r="R721" s="72"/>
      <c r="S721" s="73"/>
      <c r="U721" s="65"/>
      <c r="V721" s="66"/>
      <c r="W721" s="66"/>
      <c r="X721" s="66"/>
      <c r="Y721" s="66"/>
      <c r="Z721" s="66"/>
      <c r="AA721" s="66"/>
      <c r="AB721" s="66"/>
      <c r="AC721" s="66"/>
      <c r="AD721" s="66"/>
      <c r="AE721" s="67"/>
      <c r="AJ721" s="47"/>
      <c r="AK721" s="48"/>
      <c r="AL721" s="48"/>
      <c r="AM721" s="48"/>
      <c r="AN721" s="48"/>
      <c r="AO721" s="48"/>
      <c r="AP721" s="48"/>
      <c r="AQ721" s="47"/>
      <c r="AR721" s="48"/>
      <c r="AS721" s="49"/>
    </row>
    <row r="723" spans="1:45" ht="2.25" customHeight="1">
      <c r="A723" s="32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3"/>
      <c r="AH723" s="33"/>
      <c r="AI723" s="33"/>
      <c r="AJ723" s="33"/>
      <c r="AK723" s="33"/>
      <c r="AL723" s="33"/>
      <c r="AM723" s="33"/>
      <c r="AN723" s="33"/>
      <c r="AO723" s="33"/>
      <c r="AP723" s="33"/>
      <c r="AQ723" s="33"/>
      <c r="AR723" s="33"/>
      <c r="AS723" s="34"/>
    </row>
    <row r="724" spans="1:45" ht="14.25">
      <c r="A724" s="35"/>
      <c r="B724" s="74" t="s">
        <v>98</v>
      </c>
      <c r="C724" s="75"/>
      <c r="D724" s="75"/>
      <c r="E724" s="75"/>
      <c r="F724" s="75"/>
      <c r="G724" s="76"/>
      <c r="I724" s="74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  <c r="AA724" s="75"/>
      <c r="AB724" s="75"/>
      <c r="AC724" s="76"/>
      <c r="AE724" s="74" t="s">
        <v>51</v>
      </c>
      <c r="AF724" s="75"/>
      <c r="AG724" s="75"/>
      <c r="AH724" s="75"/>
      <c r="AI724" s="75"/>
      <c r="AJ724" s="75"/>
      <c r="AK724" s="76"/>
      <c r="AM724" s="74"/>
      <c r="AN724" s="75"/>
      <c r="AO724" s="75"/>
      <c r="AP724" s="75"/>
      <c r="AQ724" s="75"/>
      <c r="AR724" s="76"/>
      <c r="AS724" s="36"/>
    </row>
    <row r="725" spans="1:45" ht="2.25" customHeight="1">
      <c r="A725" s="35"/>
      <c r="AS725" s="36"/>
    </row>
    <row r="726" spans="1:45" ht="14.25">
      <c r="A726" s="35"/>
      <c r="B726" s="74" t="s">
        <v>54</v>
      </c>
      <c r="C726" s="75"/>
      <c r="D726" s="75"/>
      <c r="E726" s="75"/>
      <c r="F726" s="75"/>
      <c r="G726" s="76"/>
      <c r="I726" s="74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  <c r="AA726" s="75"/>
      <c r="AB726" s="75"/>
      <c r="AC726" s="76"/>
      <c r="AE726" s="74" t="s">
        <v>138</v>
      </c>
      <c r="AF726" s="75"/>
      <c r="AG726" s="75"/>
      <c r="AH726" s="75"/>
      <c r="AI726" s="75"/>
      <c r="AJ726" s="75"/>
      <c r="AK726" s="76"/>
      <c r="AM726" s="74"/>
      <c r="AN726" s="75"/>
      <c r="AO726" s="75"/>
      <c r="AP726" s="75"/>
      <c r="AQ726" s="75"/>
      <c r="AR726" s="76"/>
      <c r="AS726" s="36"/>
    </row>
    <row r="727" spans="1:46" ht="2.25" customHeight="1">
      <c r="A727" s="37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9"/>
      <c r="AT727" s="30"/>
    </row>
    <row r="728" spans="1:45" ht="2.25" customHeight="1">
      <c r="A728" s="40"/>
      <c r="B728" s="41"/>
      <c r="C728" s="42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0"/>
      <c r="R728" s="41"/>
      <c r="S728" s="42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F728" s="41"/>
      <c r="AG728" s="40"/>
      <c r="AH728" s="41"/>
      <c r="AI728" s="42"/>
      <c r="AJ728" s="41"/>
      <c r="AK728" s="41"/>
      <c r="AL728" s="41"/>
      <c r="AM728" s="41"/>
      <c r="AN728" s="41"/>
      <c r="AO728" s="41"/>
      <c r="AP728" s="41"/>
      <c r="AQ728" s="40"/>
      <c r="AR728" s="41"/>
      <c r="AS728" s="42"/>
    </row>
    <row r="729" spans="1:45" ht="14.25">
      <c r="A729" s="43"/>
      <c r="B729" s="44" t="s">
        <v>134</v>
      </c>
      <c r="C729" s="45"/>
      <c r="D729" s="46"/>
      <c r="E729" s="44">
        <v>1</v>
      </c>
      <c r="F729" s="46"/>
      <c r="G729" s="44">
        <v>2</v>
      </c>
      <c r="H729" s="46"/>
      <c r="I729" s="44">
        <v>3</v>
      </c>
      <c r="J729" s="46"/>
      <c r="K729" s="44">
        <v>4</v>
      </c>
      <c r="L729" s="46"/>
      <c r="M729" s="44">
        <v>5</v>
      </c>
      <c r="N729" s="46"/>
      <c r="O729" s="44">
        <v>6</v>
      </c>
      <c r="P729" s="46"/>
      <c r="Q729" s="43"/>
      <c r="R729" s="44" t="s">
        <v>135</v>
      </c>
      <c r="S729" s="45"/>
      <c r="T729" s="46"/>
      <c r="U729" s="44">
        <v>1</v>
      </c>
      <c r="V729" s="46"/>
      <c r="W729" s="44">
        <v>2</v>
      </c>
      <c r="X729" s="46"/>
      <c r="Y729" s="44">
        <v>3</v>
      </c>
      <c r="Z729" s="46"/>
      <c r="AA729" s="44">
        <v>4</v>
      </c>
      <c r="AB729" s="46"/>
      <c r="AC729" s="44">
        <v>5</v>
      </c>
      <c r="AD729" s="46"/>
      <c r="AE729" s="44">
        <v>6</v>
      </c>
      <c r="AF729" s="46"/>
      <c r="AG729" s="43"/>
      <c r="AH729" s="44" t="s">
        <v>135</v>
      </c>
      <c r="AI729" s="45"/>
      <c r="AJ729" s="46"/>
      <c r="AK729" s="44" t="s">
        <v>136</v>
      </c>
      <c r="AL729" s="46"/>
      <c r="AM729" s="44" t="s">
        <v>57</v>
      </c>
      <c r="AN729" s="46"/>
      <c r="AO729" s="44" t="s">
        <v>2</v>
      </c>
      <c r="AP729" s="46"/>
      <c r="AQ729" s="43"/>
      <c r="AR729" s="44" t="s">
        <v>137</v>
      </c>
      <c r="AS729" s="45"/>
    </row>
    <row r="730" spans="1:45" ht="2.25" customHeight="1">
      <c r="A730" s="47"/>
      <c r="B730" s="48"/>
      <c r="C730" s="49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7"/>
      <c r="R730" s="48"/>
      <c r="S730" s="49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7"/>
      <c r="AH730" s="48"/>
      <c r="AI730" s="49"/>
      <c r="AJ730" s="48"/>
      <c r="AK730" s="48"/>
      <c r="AL730" s="48"/>
      <c r="AM730" s="48"/>
      <c r="AN730" s="48"/>
      <c r="AO730" s="48"/>
      <c r="AP730" s="48"/>
      <c r="AQ730" s="47"/>
      <c r="AR730" s="48"/>
      <c r="AS730" s="49"/>
    </row>
    <row r="731" spans="1:45" ht="2.25" customHeight="1">
      <c r="A731" s="43"/>
      <c r="B731" s="50"/>
      <c r="C731" s="51"/>
      <c r="D731" s="52"/>
      <c r="E731" s="52"/>
      <c r="F731" s="52"/>
      <c r="G731" s="52"/>
      <c r="Q731" s="43"/>
      <c r="R731" s="46"/>
      <c r="S731" s="45"/>
      <c r="AG731" s="43"/>
      <c r="AH731" s="46"/>
      <c r="AI731" s="45"/>
      <c r="AQ731" s="43"/>
      <c r="AR731" s="50"/>
      <c r="AS731" s="45"/>
    </row>
    <row r="732" spans="1:45" ht="14.25">
      <c r="A732" s="43"/>
      <c r="B732" s="44">
        <v>1</v>
      </c>
      <c r="C732" s="45"/>
      <c r="E732" s="53"/>
      <c r="G732" s="53"/>
      <c r="I732" s="53"/>
      <c r="K732" s="53"/>
      <c r="M732" s="53"/>
      <c r="O732" s="53"/>
      <c r="Q732" s="43"/>
      <c r="R732" s="44"/>
      <c r="S732" s="45"/>
      <c r="U732" s="53"/>
      <c r="W732" s="53"/>
      <c r="Y732" s="53"/>
      <c r="AA732" s="53"/>
      <c r="AC732" s="53"/>
      <c r="AE732" s="53"/>
      <c r="AG732" s="43"/>
      <c r="AH732" s="44"/>
      <c r="AI732" s="45"/>
      <c r="AK732" s="53"/>
      <c r="AM732" s="53"/>
      <c r="AO732" s="53"/>
      <c r="AQ732" s="43"/>
      <c r="AR732" s="44"/>
      <c r="AS732" s="45"/>
    </row>
    <row r="733" spans="1:45" ht="2.25" customHeight="1">
      <c r="A733" s="43"/>
      <c r="B733" s="50"/>
      <c r="C733" s="45"/>
      <c r="E733" s="52"/>
      <c r="G733" s="52"/>
      <c r="K733" s="52"/>
      <c r="M733" s="52"/>
      <c r="O733" s="52"/>
      <c r="Q733" s="43"/>
      <c r="R733" s="50"/>
      <c r="S733" s="45"/>
      <c r="U733" s="52"/>
      <c r="W733" s="52"/>
      <c r="AA733" s="52"/>
      <c r="AC733" s="52"/>
      <c r="AE733" s="52"/>
      <c r="AG733" s="43"/>
      <c r="AH733" s="50"/>
      <c r="AI733" s="45"/>
      <c r="AK733" s="52"/>
      <c r="AM733" s="52"/>
      <c r="AO733" s="52"/>
      <c r="AQ733" s="43"/>
      <c r="AR733" s="50"/>
      <c r="AS733" s="45"/>
    </row>
    <row r="734" spans="1:45" ht="14.25">
      <c r="A734" s="43"/>
      <c r="B734" s="44">
        <v>2</v>
      </c>
      <c r="C734" s="45"/>
      <c r="E734" s="53"/>
      <c r="G734" s="53"/>
      <c r="I734" s="53"/>
      <c r="K734" s="53"/>
      <c r="M734" s="53"/>
      <c r="O734" s="53"/>
      <c r="Q734" s="43"/>
      <c r="R734" s="44"/>
      <c r="S734" s="45"/>
      <c r="U734" s="53"/>
      <c r="W734" s="53"/>
      <c r="Y734" s="53"/>
      <c r="AA734" s="53"/>
      <c r="AC734" s="53"/>
      <c r="AE734" s="53"/>
      <c r="AG734" s="43"/>
      <c r="AH734" s="44"/>
      <c r="AI734" s="45"/>
      <c r="AK734" s="53"/>
      <c r="AM734" s="53"/>
      <c r="AO734" s="53"/>
      <c r="AQ734" s="43"/>
      <c r="AR734" s="44"/>
      <c r="AS734" s="45"/>
    </row>
    <row r="735" spans="1:45" ht="2.25" customHeight="1">
      <c r="A735" s="43"/>
      <c r="B735" s="46"/>
      <c r="C735" s="45"/>
      <c r="Q735" s="43"/>
      <c r="R735" s="46"/>
      <c r="S735" s="45"/>
      <c r="AG735" s="43"/>
      <c r="AH735" s="46"/>
      <c r="AI735" s="45"/>
      <c r="AQ735" s="43"/>
      <c r="AR735" s="46"/>
      <c r="AS735" s="45"/>
    </row>
    <row r="736" spans="1:45" ht="14.25">
      <c r="A736" s="43"/>
      <c r="B736" s="44">
        <v>3</v>
      </c>
      <c r="C736" s="45"/>
      <c r="E736" s="53"/>
      <c r="G736" s="53"/>
      <c r="I736" s="53"/>
      <c r="K736" s="53"/>
      <c r="M736" s="53"/>
      <c r="O736" s="53"/>
      <c r="Q736" s="43"/>
      <c r="R736" s="44"/>
      <c r="S736" s="45"/>
      <c r="U736" s="53"/>
      <c r="W736" s="53"/>
      <c r="Y736" s="53"/>
      <c r="AA736" s="53"/>
      <c r="AC736" s="53"/>
      <c r="AE736" s="53"/>
      <c r="AG736" s="43"/>
      <c r="AH736" s="44"/>
      <c r="AI736" s="45"/>
      <c r="AK736" s="53"/>
      <c r="AM736" s="53"/>
      <c r="AO736" s="53"/>
      <c r="AQ736" s="43"/>
      <c r="AR736" s="44"/>
      <c r="AS736" s="45"/>
    </row>
    <row r="737" spans="1:45" ht="2.25" customHeight="1">
      <c r="A737" s="43"/>
      <c r="B737" s="54"/>
      <c r="C737" s="45"/>
      <c r="E737" s="55"/>
      <c r="G737" s="55"/>
      <c r="K737" s="55"/>
      <c r="M737" s="55"/>
      <c r="O737" s="55"/>
      <c r="Q737" s="43"/>
      <c r="R737" s="54"/>
      <c r="S737" s="45"/>
      <c r="U737" s="55"/>
      <c r="W737" s="55"/>
      <c r="AA737" s="55"/>
      <c r="AC737" s="55"/>
      <c r="AE737" s="55"/>
      <c r="AG737" s="43"/>
      <c r="AH737" s="54"/>
      <c r="AI737" s="45"/>
      <c r="AK737" s="55"/>
      <c r="AM737" s="55"/>
      <c r="AO737" s="55"/>
      <c r="AQ737" s="43"/>
      <c r="AR737" s="54"/>
      <c r="AS737" s="45"/>
    </row>
    <row r="738" spans="1:45" ht="14.25">
      <c r="A738" s="43"/>
      <c r="B738" s="44">
        <v>4</v>
      </c>
      <c r="C738" s="45"/>
      <c r="E738" s="53"/>
      <c r="G738" s="53"/>
      <c r="I738" s="53"/>
      <c r="K738" s="53"/>
      <c r="M738" s="53"/>
      <c r="O738" s="53"/>
      <c r="Q738" s="43"/>
      <c r="R738" s="44"/>
      <c r="S738" s="45"/>
      <c r="U738" s="53"/>
      <c r="W738" s="53"/>
      <c r="Y738" s="53"/>
      <c r="AA738" s="53"/>
      <c r="AC738" s="53"/>
      <c r="AE738" s="53"/>
      <c r="AG738" s="43"/>
      <c r="AH738" s="44"/>
      <c r="AI738" s="45"/>
      <c r="AK738" s="53"/>
      <c r="AM738" s="53"/>
      <c r="AO738" s="53"/>
      <c r="AQ738" s="43"/>
      <c r="AR738" s="44"/>
      <c r="AS738" s="45"/>
    </row>
    <row r="739" spans="1:45" ht="2.25" customHeight="1">
      <c r="A739" s="43"/>
      <c r="B739" s="54"/>
      <c r="C739" s="45"/>
      <c r="E739" s="55"/>
      <c r="G739" s="55"/>
      <c r="K739" s="55"/>
      <c r="M739" s="55"/>
      <c r="O739" s="55"/>
      <c r="Q739" s="43"/>
      <c r="R739" s="54"/>
      <c r="S739" s="45"/>
      <c r="U739" s="55"/>
      <c r="W739" s="55"/>
      <c r="AA739" s="55"/>
      <c r="AC739" s="55"/>
      <c r="AE739" s="55"/>
      <c r="AG739" s="43"/>
      <c r="AH739" s="54"/>
      <c r="AI739" s="45"/>
      <c r="AK739" s="55"/>
      <c r="AM739" s="55"/>
      <c r="AO739" s="55"/>
      <c r="AQ739" s="43"/>
      <c r="AR739" s="54"/>
      <c r="AS739" s="45"/>
    </row>
    <row r="740" spans="1:45" ht="14.25">
      <c r="A740" s="43"/>
      <c r="B740" s="44">
        <v>5</v>
      </c>
      <c r="C740" s="45"/>
      <c r="E740" s="53"/>
      <c r="G740" s="53"/>
      <c r="I740" s="53"/>
      <c r="K740" s="53"/>
      <c r="M740" s="53"/>
      <c r="O740" s="53"/>
      <c r="Q740" s="43"/>
      <c r="R740" s="44"/>
      <c r="S740" s="45"/>
      <c r="U740" s="53"/>
      <c r="W740" s="53"/>
      <c r="Y740" s="53"/>
      <c r="AA740" s="53"/>
      <c r="AC740" s="53"/>
      <c r="AE740" s="53"/>
      <c r="AG740" s="43"/>
      <c r="AH740" s="44"/>
      <c r="AI740" s="45"/>
      <c r="AK740" s="53"/>
      <c r="AM740" s="53"/>
      <c r="AO740" s="53"/>
      <c r="AQ740" s="43"/>
      <c r="AR740" s="44"/>
      <c r="AS740" s="45"/>
    </row>
    <row r="741" spans="1:45" ht="2.25" customHeight="1">
      <c r="A741" s="47"/>
      <c r="B741" s="56"/>
      <c r="C741" s="49"/>
      <c r="D741" s="38"/>
      <c r="E741" s="57"/>
      <c r="F741" s="38"/>
      <c r="G741" s="57"/>
      <c r="H741" s="38"/>
      <c r="I741" s="38"/>
      <c r="J741" s="38"/>
      <c r="K741" s="57"/>
      <c r="L741" s="38"/>
      <c r="M741" s="57"/>
      <c r="N741" s="38"/>
      <c r="O741" s="57"/>
      <c r="P741" s="38"/>
      <c r="Q741" s="47"/>
      <c r="R741" s="56"/>
      <c r="S741" s="49"/>
      <c r="T741" s="38"/>
      <c r="U741" s="57"/>
      <c r="V741" s="38"/>
      <c r="W741" s="57"/>
      <c r="X741" s="38"/>
      <c r="Y741" s="38"/>
      <c r="Z741" s="38"/>
      <c r="AA741" s="57"/>
      <c r="AB741" s="38"/>
      <c r="AC741" s="57"/>
      <c r="AD741" s="38"/>
      <c r="AE741" s="57"/>
      <c r="AF741" s="38"/>
      <c r="AG741" s="47"/>
      <c r="AH741" s="56"/>
      <c r="AI741" s="49"/>
      <c r="AJ741" s="38"/>
      <c r="AK741" s="57"/>
      <c r="AL741" s="38"/>
      <c r="AM741" s="57"/>
      <c r="AN741" s="38"/>
      <c r="AO741" s="57"/>
      <c r="AP741" s="38"/>
      <c r="AQ741" s="47"/>
      <c r="AR741" s="56"/>
      <c r="AS741" s="49"/>
    </row>
    <row r="742" spans="2:45" ht="2.25" customHeight="1">
      <c r="B742" s="55"/>
      <c r="E742" s="55"/>
      <c r="G742" s="55"/>
      <c r="K742" s="55"/>
      <c r="M742" s="55"/>
      <c r="O742" s="55"/>
      <c r="R742" s="55"/>
      <c r="U742" s="55"/>
      <c r="W742" s="55"/>
      <c r="AA742" s="55"/>
      <c r="AC742" s="55"/>
      <c r="AE742" s="55"/>
      <c r="AH742" s="55"/>
      <c r="AJ742" s="40"/>
      <c r="AK742" s="58"/>
      <c r="AL742" s="41"/>
      <c r="AM742" s="58"/>
      <c r="AN742" s="41"/>
      <c r="AO742" s="58"/>
      <c r="AP742" s="41"/>
      <c r="AQ742" s="40"/>
      <c r="AR742" s="58"/>
      <c r="AS742" s="42"/>
    </row>
    <row r="743" spans="2:45" ht="14.25">
      <c r="B743" s="60" t="s">
        <v>53</v>
      </c>
      <c r="E743" s="62"/>
      <c r="F743" s="63"/>
      <c r="G743" s="63"/>
      <c r="H743" s="63"/>
      <c r="I743" s="63"/>
      <c r="J743" s="63"/>
      <c r="K743" s="63"/>
      <c r="L743" s="63"/>
      <c r="M743" s="63"/>
      <c r="N743" s="63"/>
      <c r="O743" s="64"/>
      <c r="Q743" s="68" t="s">
        <v>143</v>
      </c>
      <c r="R743" s="69"/>
      <c r="S743" s="70"/>
      <c r="U743" s="62"/>
      <c r="V743" s="63"/>
      <c r="W743" s="63"/>
      <c r="X743" s="63"/>
      <c r="Y743" s="63"/>
      <c r="Z743" s="63"/>
      <c r="AA743" s="63"/>
      <c r="AB743" s="63"/>
      <c r="AC743" s="63"/>
      <c r="AD743" s="63"/>
      <c r="AE743" s="64"/>
      <c r="AJ743" s="43"/>
      <c r="AK743" s="44"/>
      <c r="AL743" s="46"/>
      <c r="AM743" s="44"/>
      <c r="AN743" s="46"/>
      <c r="AO743" s="44"/>
      <c r="AP743" s="46"/>
      <c r="AQ743" s="43"/>
      <c r="AR743" s="44"/>
      <c r="AS743" s="45"/>
    </row>
    <row r="744" spans="2:45" ht="2.25" customHeight="1">
      <c r="B744" s="61"/>
      <c r="E744" s="65"/>
      <c r="F744" s="66"/>
      <c r="G744" s="66"/>
      <c r="H744" s="66"/>
      <c r="I744" s="66"/>
      <c r="J744" s="66"/>
      <c r="K744" s="66"/>
      <c r="L744" s="66"/>
      <c r="M744" s="66"/>
      <c r="N744" s="66"/>
      <c r="O744" s="67"/>
      <c r="Q744" s="71"/>
      <c r="R744" s="72"/>
      <c r="S744" s="73"/>
      <c r="U744" s="65"/>
      <c r="V744" s="66"/>
      <c r="W744" s="66"/>
      <c r="X744" s="66"/>
      <c r="Y744" s="66"/>
      <c r="Z744" s="66"/>
      <c r="AA744" s="66"/>
      <c r="AB744" s="66"/>
      <c r="AC744" s="66"/>
      <c r="AD744" s="66"/>
      <c r="AE744" s="67"/>
      <c r="AJ744" s="47"/>
      <c r="AK744" s="48"/>
      <c r="AL744" s="48"/>
      <c r="AM744" s="48"/>
      <c r="AN744" s="48"/>
      <c r="AO744" s="48"/>
      <c r="AP744" s="48"/>
      <c r="AQ744" s="47"/>
      <c r="AR744" s="48"/>
      <c r="AS744" s="49"/>
    </row>
    <row r="745" spans="2:44" ht="84.75" customHeight="1">
      <c r="B745" s="59"/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59"/>
      <c r="AK745" s="59"/>
      <c r="AL745" s="59"/>
      <c r="AM745" s="59"/>
      <c r="AN745" s="59"/>
      <c r="AO745" s="59"/>
      <c r="AP745" s="59"/>
      <c r="AQ745" s="59"/>
      <c r="AR745" s="59"/>
    </row>
    <row r="746" ht="12.75"/>
    <row r="747" spans="1:45" ht="2.25" customHeight="1">
      <c r="A747" s="32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  <c r="AG747" s="33"/>
      <c r="AH747" s="33"/>
      <c r="AI747" s="33"/>
      <c r="AJ747" s="33"/>
      <c r="AK747" s="33"/>
      <c r="AL747" s="33"/>
      <c r="AM747" s="33"/>
      <c r="AN747" s="33"/>
      <c r="AO747" s="33"/>
      <c r="AP747" s="33"/>
      <c r="AQ747" s="33"/>
      <c r="AR747" s="33"/>
      <c r="AS747" s="34"/>
    </row>
    <row r="748" spans="1:45" ht="14.25">
      <c r="A748" s="35"/>
      <c r="B748" s="74" t="s">
        <v>98</v>
      </c>
      <c r="C748" s="75"/>
      <c r="D748" s="75"/>
      <c r="E748" s="75"/>
      <c r="F748" s="75"/>
      <c r="G748" s="76"/>
      <c r="I748" s="74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  <c r="AA748" s="75"/>
      <c r="AB748" s="75"/>
      <c r="AC748" s="76"/>
      <c r="AE748" s="74" t="s">
        <v>51</v>
      </c>
      <c r="AF748" s="75"/>
      <c r="AG748" s="75"/>
      <c r="AH748" s="75"/>
      <c r="AI748" s="75"/>
      <c r="AJ748" s="75"/>
      <c r="AK748" s="76"/>
      <c r="AM748" s="74"/>
      <c r="AN748" s="75"/>
      <c r="AO748" s="75"/>
      <c r="AP748" s="75"/>
      <c r="AQ748" s="75"/>
      <c r="AR748" s="76"/>
      <c r="AS748" s="36"/>
    </row>
    <row r="749" spans="1:45" ht="2.25" customHeight="1">
      <c r="A749" s="35"/>
      <c r="AS749" s="36"/>
    </row>
    <row r="750" spans="1:45" ht="14.25">
      <c r="A750" s="35"/>
      <c r="B750" s="74" t="s">
        <v>54</v>
      </c>
      <c r="C750" s="75"/>
      <c r="D750" s="75"/>
      <c r="E750" s="75"/>
      <c r="F750" s="75"/>
      <c r="G750" s="76"/>
      <c r="I750" s="74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  <c r="AA750" s="75"/>
      <c r="AB750" s="75"/>
      <c r="AC750" s="76"/>
      <c r="AE750" s="74" t="s">
        <v>138</v>
      </c>
      <c r="AF750" s="75"/>
      <c r="AG750" s="75"/>
      <c r="AH750" s="75"/>
      <c r="AI750" s="75"/>
      <c r="AJ750" s="75"/>
      <c r="AK750" s="76"/>
      <c r="AM750" s="74"/>
      <c r="AN750" s="75"/>
      <c r="AO750" s="75"/>
      <c r="AP750" s="75"/>
      <c r="AQ750" s="75"/>
      <c r="AR750" s="76"/>
      <c r="AS750" s="36"/>
    </row>
    <row r="751" spans="1:46" ht="2.25" customHeight="1">
      <c r="A751" s="37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9"/>
      <c r="AT751" s="30"/>
    </row>
    <row r="752" spans="1:45" ht="2.25" customHeight="1">
      <c r="A752" s="40"/>
      <c r="B752" s="41"/>
      <c r="C752" s="42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0"/>
      <c r="R752" s="41"/>
      <c r="S752" s="42"/>
      <c r="T752" s="41"/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  <c r="AE752" s="41"/>
      <c r="AF752" s="41"/>
      <c r="AG752" s="40"/>
      <c r="AH752" s="41"/>
      <c r="AI752" s="42"/>
      <c r="AJ752" s="41"/>
      <c r="AK752" s="41"/>
      <c r="AL752" s="41"/>
      <c r="AM752" s="41"/>
      <c r="AN752" s="41"/>
      <c r="AO752" s="41"/>
      <c r="AP752" s="41"/>
      <c r="AQ752" s="40"/>
      <c r="AR752" s="41"/>
      <c r="AS752" s="42"/>
    </row>
    <row r="753" spans="1:45" ht="14.25">
      <c r="A753" s="43"/>
      <c r="B753" s="44" t="s">
        <v>134</v>
      </c>
      <c r="C753" s="45"/>
      <c r="D753" s="46"/>
      <c r="E753" s="44">
        <v>1</v>
      </c>
      <c r="F753" s="46"/>
      <c r="G753" s="44">
        <v>2</v>
      </c>
      <c r="H753" s="46"/>
      <c r="I753" s="44">
        <v>3</v>
      </c>
      <c r="J753" s="46"/>
      <c r="K753" s="44">
        <v>4</v>
      </c>
      <c r="L753" s="46"/>
      <c r="M753" s="44">
        <v>5</v>
      </c>
      <c r="N753" s="46"/>
      <c r="O753" s="44">
        <v>6</v>
      </c>
      <c r="P753" s="46"/>
      <c r="Q753" s="43"/>
      <c r="R753" s="44" t="s">
        <v>135</v>
      </c>
      <c r="S753" s="45"/>
      <c r="T753" s="46"/>
      <c r="U753" s="44">
        <v>1</v>
      </c>
      <c r="V753" s="46"/>
      <c r="W753" s="44">
        <v>2</v>
      </c>
      <c r="X753" s="46"/>
      <c r="Y753" s="44">
        <v>3</v>
      </c>
      <c r="Z753" s="46"/>
      <c r="AA753" s="44">
        <v>4</v>
      </c>
      <c r="AB753" s="46"/>
      <c r="AC753" s="44">
        <v>5</v>
      </c>
      <c r="AD753" s="46"/>
      <c r="AE753" s="44">
        <v>6</v>
      </c>
      <c r="AF753" s="46"/>
      <c r="AG753" s="43"/>
      <c r="AH753" s="44" t="s">
        <v>135</v>
      </c>
      <c r="AI753" s="45"/>
      <c r="AJ753" s="46"/>
      <c r="AK753" s="44" t="s">
        <v>136</v>
      </c>
      <c r="AL753" s="46"/>
      <c r="AM753" s="44" t="s">
        <v>57</v>
      </c>
      <c r="AN753" s="46"/>
      <c r="AO753" s="44" t="s">
        <v>2</v>
      </c>
      <c r="AP753" s="46"/>
      <c r="AQ753" s="43"/>
      <c r="AR753" s="44" t="s">
        <v>137</v>
      </c>
      <c r="AS753" s="45"/>
    </row>
    <row r="754" spans="1:45" ht="2.25" customHeight="1">
      <c r="A754" s="47"/>
      <c r="B754" s="48"/>
      <c r="C754" s="49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7"/>
      <c r="R754" s="48"/>
      <c r="S754" s="49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7"/>
      <c r="AH754" s="48"/>
      <c r="AI754" s="49"/>
      <c r="AJ754" s="48"/>
      <c r="AK754" s="48"/>
      <c r="AL754" s="48"/>
      <c r="AM754" s="48"/>
      <c r="AN754" s="48"/>
      <c r="AO754" s="48"/>
      <c r="AP754" s="48"/>
      <c r="AQ754" s="47"/>
      <c r="AR754" s="48"/>
      <c r="AS754" s="49"/>
    </row>
    <row r="755" spans="1:45" ht="2.25" customHeight="1">
      <c r="A755" s="43"/>
      <c r="B755" s="50"/>
      <c r="C755" s="51"/>
      <c r="D755" s="52"/>
      <c r="E755" s="52"/>
      <c r="F755" s="52"/>
      <c r="G755" s="52"/>
      <c r="Q755" s="43"/>
      <c r="R755" s="46"/>
      <c r="S755" s="45"/>
      <c r="AG755" s="43"/>
      <c r="AH755" s="46"/>
      <c r="AI755" s="45"/>
      <c r="AQ755" s="43"/>
      <c r="AR755" s="50"/>
      <c r="AS755" s="45"/>
    </row>
    <row r="756" spans="1:45" ht="14.25">
      <c r="A756" s="43"/>
      <c r="B756" s="44">
        <v>1</v>
      </c>
      <c r="C756" s="45"/>
      <c r="E756" s="53"/>
      <c r="G756" s="53"/>
      <c r="I756" s="53"/>
      <c r="K756" s="53"/>
      <c r="M756" s="53"/>
      <c r="O756" s="53"/>
      <c r="Q756" s="43"/>
      <c r="R756" s="44"/>
      <c r="S756" s="45"/>
      <c r="U756" s="53"/>
      <c r="W756" s="53"/>
      <c r="Y756" s="53"/>
      <c r="AA756" s="53"/>
      <c r="AC756" s="53"/>
      <c r="AE756" s="53"/>
      <c r="AG756" s="43"/>
      <c r="AH756" s="44"/>
      <c r="AI756" s="45"/>
      <c r="AK756" s="53"/>
      <c r="AM756" s="53"/>
      <c r="AO756" s="53"/>
      <c r="AQ756" s="43"/>
      <c r="AR756" s="44"/>
      <c r="AS756" s="45"/>
    </row>
    <row r="757" spans="1:45" ht="2.25" customHeight="1">
      <c r="A757" s="43"/>
      <c r="B757" s="50"/>
      <c r="C757" s="45"/>
      <c r="E757" s="52"/>
      <c r="G757" s="52"/>
      <c r="K757" s="52"/>
      <c r="M757" s="52"/>
      <c r="O757" s="52"/>
      <c r="Q757" s="43"/>
      <c r="R757" s="50"/>
      <c r="S757" s="45"/>
      <c r="U757" s="52"/>
      <c r="W757" s="52"/>
      <c r="AA757" s="52"/>
      <c r="AC757" s="52"/>
      <c r="AE757" s="52"/>
      <c r="AG757" s="43"/>
      <c r="AH757" s="50"/>
      <c r="AI757" s="45"/>
      <c r="AK757" s="52"/>
      <c r="AM757" s="52"/>
      <c r="AO757" s="52"/>
      <c r="AQ757" s="43"/>
      <c r="AR757" s="50"/>
      <c r="AS757" s="45"/>
    </row>
    <row r="758" spans="1:45" ht="14.25">
      <c r="A758" s="43"/>
      <c r="B758" s="44">
        <v>2</v>
      </c>
      <c r="C758" s="45"/>
      <c r="E758" s="53"/>
      <c r="G758" s="53"/>
      <c r="I758" s="53"/>
      <c r="K758" s="53"/>
      <c r="M758" s="53"/>
      <c r="O758" s="53"/>
      <c r="Q758" s="43"/>
      <c r="R758" s="44"/>
      <c r="S758" s="45"/>
      <c r="U758" s="53"/>
      <c r="W758" s="53"/>
      <c r="Y758" s="53"/>
      <c r="AA758" s="53"/>
      <c r="AC758" s="53"/>
      <c r="AE758" s="53"/>
      <c r="AG758" s="43"/>
      <c r="AH758" s="44"/>
      <c r="AI758" s="45"/>
      <c r="AK758" s="53"/>
      <c r="AM758" s="53"/>
      <c r="AO758" s="53"/>
      <c r="AQ758" s="43"/>
      <c r="AR758" s="44"/>
      <c r="AS758" s="45"/>
    </row>
    <row r="759" spans="1:45" ht="2.25" customHeight="1">
      <c r="A759" s="43"/>
      <c r="B759" s="46"/>
      <c r="C759" s="45"/>
      <c r="Q759" s="43"/>
      <c r="R759" s="46"/>
      <c r="S759" s="45"/>
      <c r="AG759" s="43"/>
      <c r="AH759" s="46"/>
      <c r="AI759" s="45"/>
      <c r="AQ759" s="43"/>
      <c r="AR759" s="46"/>
      <c r="AS759" s="45"/>
    </row>
    <row r="760" spans="1:45" ht="14.25">
      <c r="A760" s="43"/>
      <c r="B760" s="44">
        <v>3</v>
      </c>
      <c r="C760" s="45"/>
      <c r="E760" s="53"/>
      <c r="G760" s="53"/>
      <c r="I760" s="53"/>
      <c r="K760" s="53"/>
      <c r="M760" s="53"/>
      <c r="O760" s="53"/>
      <c r="Q760" s="43"/>
      <c r="R760" s="44"/>
      <c r="S760" s="45"/>
      <c r="U760" s="53"/>
      <c r="W760" s="53"/>
      <c r="Y760" s="53"/>
      <c r="AA760" s="53"/>
      <c r="AC760" s="53"/>
      <c r="AE760" s="53"/>
      <c r="AG760" s="43"/>
      <c r="AH760" s="44"/>
      <c r="AI760" s="45"/>
      <c r="AK760" s="53"/>
      <c r="AM760" s="53"/>
      <c r="AO760" s="53"/>
      <c r="AQ760" s="43"/>
      <c r="AR760" s="44"/>
      <c r="AS760" s="45"/>
    </row>
    <row r="761" spans="1:45" ht="2.25" customHeight="1">
      <c r="A761" s="43"/>
      <c r="B761" s="54"/>
      <c r="C761" s="45"/>
      <c r="E761" s="55"/>
      <c r="G761" s="55"/>
      <c r="K761" s="55"/>
      <c r="M761" s="55"/>
      <c r="O761" s="55"/>
      <c r="Q761" s="43"/>
      <c r="R761" s="54"/>
      <c r="S761" s="45"/>
      <c r="U761" s="55"/>
      <c r="W761" s="55"/>
      <c r="AA761" s="55"/>
      <c r="AC761" s="55"/>
      <c r="AE761" s="55"/>
      <c r="AG761" s="43"/>
      <c r="AH761" s="54"/>
      <c r="AI761" s="45"/>
      <c r="AK761" s="55"/>
      <c r="AM761" s="55"/>
      <c r="AO761" s="55"/>
      <c r="AQ761" s="43"/>
      <c r="AR761" s="54"/>
      <c r="AS761" s="45"/>
    </row>
    <row r="762" spans="1:45" ht="14.25">
      <c r="A762" s="43"/>
      <c r="B762" s="44">
        <v>4</v>
      </c>
      <c r="C762" s="45"/>
      <c r="E762" s="53"/>
      <c r="G762" s="53"/>
      <c r="I762" s="53"/>
      <c r="K762" s="53"/>
      <c r="M762" s="53"/>
      <c r="O762" s="53"/>
      <c r="Q762" s="43"/>
      <c r="R762" s="44"/>
      <c r="S762" s="45"/>
      <c r="U762" s="53"/>
      <c r="W762" s="53"/>
      <c r="Y762" s="53"/>
      <c r="AA762" s="53"/>
      <c r="AC762" s="53"/>
      <c r="AE762" s="53"/>
      <c r="AG762" s="43"/>
      <c r="AH762" s="44"/>
      <c r="AI762" s="45"/>
      <c r="AK762" s="53"/>
      <c r="AM762" s="53"/>
      <c r="AO762" s="53"/>
      <c r="AQ762" s="43"/>
      <c r="AR762" s="44"/>
      <c r="AS762" s="45"/>
    </row>
    <row r="763" spans="1:45" ht="2.25" customHeight="1">
      <c r="A763" s="43"/>
      <c r="B763" s="54"/>
      <c r="C763" s="45"/>
      <c r="E763" s="55"/>
      <c r="G763" s="55"/>
      <c r="K763" s="55"/>
      <c r="M763" s="55"/>
      <c r="O763" s="55"/>
      <c r="Q763" s="43"/>
      <c r="R763" s="54"/>
      <c r="S763" s="45"/>
      <c r="U763" s="55"/>
      <c r="W763" s="55"/>
      <c r="AA763" s="55"/>
      <c r="AC763" s="55"/>
      <c r="AE763" s="55"/>
      <c r="AG763" s="43"/>
      <c r="AH763" s="54"/>
      <c r="AI763" s="45"/>
      <c r="AK763" s="55"/>
      <c r="AM763" s="55"/>
      <c r="AO763" s="55"/>
      <c r="AQ763" s="43"/>
      <c r="AR763" s="54"/>
      <c r="AS763" s="45"/>
    </row>
    <row r="764" spans="1:45" ht="14.25">
      <c r="A764" s="43"/>
      <c r="B764" s="44">
        <v>5</v>
      </c>
      <c r="C764" s="45"/>
      <c r="E764" s="53"/>
      <c r="G764" s="53"/>
      <c r="I764" s="53"/>
      <c r="K764" s="53"/>
      <c r="M764" s="53"/>
      <c r="O764" s="53"/>
      <c r="Q764" s="43"/>
      <c r="R764" s="44"/>
      <c r="S764" s="45"/>
      <c r="U764" s="53"/>
      <c r="W764" s="53"/>
      <c r="Y764" s="53"/>
      <c r="AA764" s="53"/>
      <c r="AC764" s="53"/>
      <c r="AE764" s="53"/>
      <c r="AG764" s="43"/>
      <c r="AH764" s="44"/>
      <c r="AI764" s="45"/>
      <c r="AK764" s="53"/>
      <c r="AM764" s="53"/>
      <c r="AO764" s="53"/>
      <c r="AQ764" s="43"/>
      <c r="AR764" s="44"/>
      <c r="AS764" s="45"/>
    </row>
    <row r="765" spans="1:45" ht="2.25" customHeight="1">
      <c r="A765" s="47"/>
      <c r="B765" s="56"/>
      <c r="C765" s="49"/>
      <c r="D765" s="38"/>
      <c r="E765" s="57"/>
      <c r="F765" s="38"/>
      <c r="G765" s="57"/>
      <c r="H765" s="38"/>
      <c r="I765" s="38"/>
      <c r="J765" s="38"/>
      <c r="K765" s="57"/>
      <c r="L765" s="38"/>
      <c r="M765" s="57"/>
      <c r="N765" s="38"/>
      <c r="O765" s="57"/>
      <c r="P765" s="38"/>
      <c r="Q765" s="47"/>
      <c r="R765" s="56"/>
      <c r="S765" s="49"/>
      <c r="T765" s="38"/>
      <c r="U765" s="57"/>
      <c r="V765" s="38"/>
      <c r="W765" s="57"/>
      <c r="X765" s="38"/>
      <c r="Y765" s="38"/>
      <c r="Z765" s="38"/>
      <c r="AA765" s="57"/>
      <c r="AB765" s="38"/>
      <c r="AC765" s="57"/>
      <c r="AD765" s="38"/>
      <c r="AE765" s="57"/>
      <c r="AF765" s="38"/>
      <c r="AG765" s="47"/>
      <c r="AH765" s="56"/>
      <c r="AI765" s="49"/>
      <c r="AJ765" s="38"/>
      <c r="AK765" s="57"/>
      <c r="AL765" s="38"/>
      <c r="AM765" s="57"/>
      <c r="AN765" s="38"/>
      <c r="AO765" s="57"/>
      <c r="AP765" s="38"/>
      <c r="AQ765" s="47"/>
      <c r="AR765" s="56"/>
      <c r="AS765" s="49"/>
    </row>
    <row r="766" spans="2:45" ht="2.25" customHeight="1">
      <c r="B766" s="55"/>
      <c r="E766" s="55"/>
      <c r="G766" s="55"/>
      <c r="K766" s="55"/>
      <c r="M766" s="55"/>
      <c r="O766" s="55"/>
      <c r="R766" s="55"/>
      <c r="U766" s="55"/>
      <c r="W766" s="55"/>
      <c r="AA766" s="55"/>
      <c r="AC766" s="55"/>
      <c r="AE766" s="55"/>
      <c r="AH766" s="55"/>
      <c r="AJ766" s="40"/>
      <c r="AK766" s="58"/>
      <c r="AL766" s="41"/>
      <c r="AM766" s="58"/>
      <c r="AN766" s="41"/>
      <c r="AO766" s="58"/>
      <c r="AP766" s="41"/>
      <c r="AQ766" s="40"/>
      <c r="AR766" s="58"/>
      <c r="AS766" s="42"/>
    </row>
    <row r="767" spans="2:45" ht="14.25">
      <c r="B767" s="60" t="s">
        <v>53</v>
      </c>
      <c r="E767" s="62"/>
      <c r="F767" s="63"/>
      <c r="G767" s="63"/>
      <c r="H767" s="63"/>
      <c r="I767" s="63"/>
      <c r="J767" s="63"/>
      <c r="K767" s="63"/>
      <c r="L767" s="63"/>
      <c r="M767" s="63"/>
      <c r="N767" s="63"/>
      <c r="O767" s="64"/>
      <c r="Q767" s="68" t="s">
        <v>143</v>
      </c>
      <c r="R767" s="69"/>
      <c r="S767" s="70"/>
      <c r="U767" s="62"/>
      <c r="V767" s="63"/>
      <c r="W767" s="63"/>
      <c r="X767" s="63"/>
      <c r="Y767" s="63"/>
      <c r="Z767" s="63"/>
      <c r="AA767" s="63"/>
      <c r="AB767" s="63"/>
      <c r="AC767" s="63"/>
      <c r="AD767" s="63"/>
      <c r="AE767" s="64"/>
      <c r="AJ767" s="43"/>
      <c r="AK767" s="44"/>
      <c r="AL767" s="46"/>
      <c r="AM767" s="44"/>
      <c r="AN767" s="46"/>
      <c r="AO767" s="44"/>
      <c r="AP767" s="46"/>
      <c r="AQ767" s="43"/>
      <c r="AR767" s="44"/>
      <c r="AS767" s="45"/>
    </row>
    <row r="768" spans="2:45" ht="2.25" customHeight="1">
      <c r="B768" s="61"/>
      <c r="E768" s="65"/>
      <c r="F768" s="66"/>
      <c r="G768" s="66"/>
      <c r="H768" s="66"/>
      <c r="I768" s="66"/>
      <c r="J768" s="66"/>
      <c r="K768" s="66"/>
      <c r="L768" s="66"/>
      <c r="M768" s="66"/>
      <c r="N768" s="66"/>
      <c r="O768" s="67"/>
      <c r="Q768" s="71"/>
      <c r="R768" s="72"/>
      <c r="S768" s="73"/>
      <c r="U768" s="65"/>
      <c r="V768" s="66"/>
      <c r="W768" s="66"/>
      <c r="X768" s="66"/>
      <c r="Y768" s="66"/>
      <c r="Z768" s="66"/>
      <c r="AA768" s="66"/>
      <c r="AB768" s="66"/>
      <c r="AC768" s="66"/>
      <c r="AD768" s="66"/>
      <c r="AE768" s="67"/>
      <c r="AJ768" s="47"/>
      <c r="AK768" s="48"/>
      <c r="AL768" s="48"/>
      <c r="AM768" s="48"/>
      <c r="AN768" s="48"/>
      <c r="AO768" s="48"/>
      <c r="AP768" s="48"/>
      <c r="AQ768" s="47"/>
      <c r="AR768" s="48"/>
      <c r="AS768" s="49"/>
    </row>
    <row r="770" spans="1:45" ht="2.25" customHeight="1">
      <c r="A770" s="32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F770" s="33"/>
      <c r="AG770" s="33"/>
      <c r="AH770" s="33"/>
      <c r="AI770" s="33"/>
      <c r="AJ770" s="33"/>
      <c r="AK770" s="33"/>
      <c r="AL770" s="33"/>
      <c r="AM770" s="33"/>
      <c r="AN770" s="33"/>
      <c r="AO770" s="33"/>
      <c r="AP770" s="33"/>
      <c r="AQ770" s="33"/>
      <c r="AR770" s="33"/>
      <c r="AS770" s="34"/>
    </row>
    <row r="771" spans="1:45" ht="14.25">
      <c r="A771" s="35"/>
      <c r="B771" s="74" t="s">
        <v>98</v>
      </c>
      <c r="C771" s="75"/>
      <c r="D771" s="75"/>
      <c r="E771" s="75"/>
      <c r="F771" s="75"/>
      <c r="G771" s="76"/>
      <c r="I771" s="74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75"/>
      <c r="AA771" s="75"/>
      <c r="AB771" s="75"/>
      <c r="AC771" s="76"/>
      <c r="AE771" s="74" t="s">
        <v>51</v>
      </c>
      <c r="AF771" s="75"/>
      <c r="AG771" s="75"/>
      <c r="AH771" s="75"/>
      <c r="AI771" s="75"/>
      <c r="AJ771" s="75"/>
      <c r="AK771" s="76"/>
      <c r="AM771" s="74"/>
      <c r="AN771" s="75"/>
      <c r="AO771" s="75"/>
      <c r="AP771" s="75"/>
      <c r="AQ771" s="75"/>
      <c r="AR771" s="76"/>
      <c r="AS771" s="36"/>
    </row>
    <row r="772" spans="1:45" ht="2.25" customHeight="1">
      <c r="A772" s="35"/>
      <c r="AS772" s="36"/>
    </row>
    <row r="773" spans="1:45" ht="14.25">
      <c r="A773" s="35"/>
      <c r="B773" s="74" t="s">
        <v>54</v>
      </c>
      <c r="C773" s="75"/>
      <c r="D773" s="75"/>
      <c r="E773" s="75"/>
      <c r="F773" s="75"/>
      <c r="G773" s="76"/>
      <c r="I773" s="74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75"/>
      <c r="AA773" s="75"/>
      <c r="AB773" s="75"/>
      <c r="AC773" s="76"/>
      <c r="AE773" s="74" t="s">
        <v>138</v>
      </c>
      <c r="AF773" s="75"/>
      <c r="AG773" s="75"/>
      <c r="AH773" s="75"/>
      <c r="AI773" s="75"/>
      <c r="AJ773" s="75"/>
      <c r="AK773" s="76"/>
      <c r="AM773" s="74"/>
      <c r="AN773" s="75"/>
      <c r="AO773" s="75"/>
      <c r="AP773" s="75"/>
      <c r="AQ773" s="75"/>
      <c r="AR773" s="76"/>
      <c r="AS773" s="36"/>
    </row>
    <row r="774" spans="1:46" ht="2.25" customHeight="1">
      <c r="A774" s="37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9"/>
      <c r="AT774" s="30"/>
    </row>
    <row r="775" spans="1:45" ht="2.25" customHeight="1">
      <c r="A775" s="40"/>
      <c r="B775" s="41"/>
      <c r="C775" s="42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0"/>
      <c r="R775" s="41"/>
      <c r="S775" s="42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F775" s="41"/>
      <c r="AG775" s="40"/>
      <c r="AH775" s="41"/>
      <c r="AI775" s="42"/>
      <c r="AJ775" s="41"/>
      <c r="AK775" s="41"/>
      <c r="AL775" s="41"/>
      <c r="AM775" s="41"/>
      <c r="AN775" s="41"/>
      <c r="AO775" s="41"/>
      <c r="AP775" s="41"/>
      <c r="AQ775" s="40"/>
      <c r="AR775" s="41"/>
      <c r="AS775" s="42"/>
    </row>
    <row r="776" spans="1:45" ht="14.25">
      <c r="A776" s="43"/>
      <c r="B776" s="44" t="s">
        <v>134</v>
      </c>
      <c r="C776" s="45"/>
      <c r="D776" s="46"/>
      <c r="E776" s="44">
        <v>1</v>
      </c>
      <c r="F776" s="46"/>
      <c r="G776" s="44">
        <v>2</v>
      </c>
      <c r="H776" s="46"/>
      <c r="I776" s="44">
        <v>3</v>
      </c>
      <c r="J776" s="46"/>
      <c r="K776" s="44">
        <v>4</v>
      </c>
      <c r="L776" s="46"/>
      <c r="M776" s="44">
        <v>5</v>
      </c>
      <c r="N776" s="46"/>
      <c r="O776" s="44">
        <v>6</v>
      </c>
      <c r="P776" s="46"/>
      <c r="Q776" s="43"/>
      <c r="R776" s="44" t="s">
        <v>135</v>
      </c>
      <c r="S776" s="45"/>
      <c r="T776" s="46"/>
      <c r="U776" s="44">
        <v>1</v>
      </c>
      <c r="V776" s="46"/>
      <c r="W776" s="44">
        <v>2</v>
      </c>
      <c r="X776" s="46"/>
      <c r="Y776" s="44">
        <v>3</v>
      </c>
      <c r="Z776" s="46"/>
      <c r="AA776" s="44">
        <v>4</v>
      </c>
      <c r="AB776" s="46"/>
      <c r="AC776" s="44">
        <v>5</v>
      </c>
      <c r="AD776" s="46"/>
      <c r="AE776" s="44">
        <v>6</v>
      </c>
      <c r="AF776" s="46"/>
      <c r="AG776" s="43"/>
      <c r="AH776" s="44" t="s">
        <v>135</v>
      </c>
      <c r="AI776" s="45"/>
      <c r="AJ776" s="46"/>
      <c r="AK776" s="44" t="s">
        <v>136</v>
      </c>
      <c r="AL776" s="46"/>
      <c r="AM776" s="44" t="s">
        <v>57</v>
      </c>
      <c r="AN776" s="46"/>
      <c r="AO776" s="44" t="s">
        <v>2</v>
      </c>
      <c r="AP776" s="46"/>
      <c r="AQ776" s="43"/>
      <c r="AR776" s="44" t="s">
        <v>137</v>
      </c>
      <c r="AS776" s="45"/>
    </row>
    <row r="777" spans="1:45" ht="2.25" customHeight="1">
      <c r="A777" s="47"/>
      <c r="B777" s="48"/>
      <c r="C777" s="49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7"/>
      <c r="R777" s="48"/>
      <c r="S777" s="49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7"/>
      <c r="AH777" s="48"/>
      <c r="AI777" s="49"/>
      <c r="AJ777" s="48"/>
      <c r="AK777" s="48"/>
      <c r="AL777" s="48"/>
      <c r="AM777" s="48"/>
      <c r="AN777" s="48"/>
      <c r="AO777" s="48"/>
      <c r="AP777" s="48"/>
      <c r="AQ777" s="47"/>
      <c r="AR777" s="48"/>
      <c r="AS777" s="49"/>
    </row>
    <row r="778" spans="1:45" ht="2.25" customHeight="1">
      <c r="A778" s="43"/>
      <c r="B778" s="50"/>
      <c r="C778" s="51"/>
      <c r="D778" s="52"/>
      <c r="E778" s="52"/>
      <c r="F778" s="52"/>
      <c r="G778" s="52"/>
      <c r="Q778" s="43"/>
      <c r="R778" s="46"/>
      <c r="S778" s="45"/>
      <c r="AG778" s="43"/>
      <c r="AH778" s="46"/>
      <c r="AI778" s="45"/>
      <c r="AQ778" s="43"/>
      <c r="AR778" s="50"/>
      <c r="AS778" s="45"/>
    </row>
    <row r="779" spans="1:45" ht="14.25">
      <c r="A779" s="43"/>
      <c r="B779" s="44">
        <v>1</v>
      </c>
      <c r="C779" s="45"/>
      <c r="E779" s="53"/>
      <c r="G779" s="53"/>
      <c r="I779" s="53"/>
      <c r="K779" s="53"/>
      <c r="M779" s="53"/>
      <c r="O779" s="53"/>
      <c r="Q779" s="43"/>
      <c r="R779" s="44"/>
      <c r="S779" s="45"/>
      <c r="U779" s="53"/>
      <c r="W779" s="53"/>
      <c r="Y779" s="53"/>
      <c r="AA779" s="53"/>
      <c r="AC779" s="53"/>
      <c r="AE779" s="53"/>
      <c r="AG779" s="43"/>
      <c r="AH779" s="44"/>
      <c r="AI779" s="45"/>
      <c r="AK779" s="53"/>
      <c r="AM779" s="53"/>
      <c r="AO779" s="53"/>
      <c r="AQ779" s="43"/>
      <c r="AR779" s="44"/>
      <c r="AS779" s="45"/>
    </row>
    <row r="780" spans="1:45" ht="2.25" customHeight="1">
      <c r="A780" s="43"/>
      <c r="B780" s="50"/>
      <c r="C780" s="45"/>
      <c r="E780" s="52"/>
      <c r="G780" s="52"/>
      <c r="K780" s="52"/>
      <c r="M780" s="52"/>
      <c r="O780" s="52"/>
      <c r="Q780" s="43"/>
      <c r="R780" s="50"/>
      <c r="S780" s="45"/>
      <c r="U780" s="52"/>
      <c r="W780" s="52"/>
      <c r="AA780" s="52"/>
      <c r="AC780" s="52"/>
      <c r="AE780" s="52"/>
      <c r="AG780" s="43"/>
      <c r="AH780" s="50"/>
      <c r="AI780" s="45"/>
      <c r="AK780" s="52"/>
      <c r="AM780" s="52"/>
      <c r="AO780" s="52"/>
      <c r="AQ780" s="43"/>
      <c r="AR780" s="50"/>
      <c r="AS780" s="45"/>
    </row>
    <row r="781" spans="1:45" ht="14.25">
      <c r="A781" s="43"/>
      <c r="B781" s="44">
        <v>2</v>
      </c>
      <c r="C781" s="45"/>
      <c r="E781" s="53"/>
      <c r="G781" s="53"/>
      <c r="I781" s="53"/>
      <c r="K781" s="53"/>
      <c r="M781" s="53"/>
      <c r="O781" s="53"/>
      <c r="Q781" s="43"/>
      <c r="R781" s="44"/>
      <c r="S781" s="45"/>
      <c r="U781" s="53"/>
      <c r="W781" s="53"/>
      <c r="Y781" s="53"/>
      <c r="AA781" s="53"/>
      <c r="AC781" s="53"/>
      <c r="AE781" s="53"/>
      <c r="AG781" s="43"/>
      <c r="AH781" s="44"/>
      <c r="AI781" s="45"/>
      <c r="AK781" s="53"/>
      <c r="AM781" s="53"/>
      <c r="AO781" s="53"/>
      <c r="AQ781" s="43"/>
      <c r="AR781" s="44"/>
      <c r="AS781" s="45"/>
    </row>
    <row r="782" spans="1:45" ht="2.25" customHeight="1">
      <c r="A782" s="43"/>
      <c r="B782" s="46"/>
      <c r="C782" s="45"/>
      <c r="Q782" s="43"/>
      <c r="R782" s="46"/>
      <c r="S782" s="45"/>
      <c r="AG782" s="43"/>
      <c r="AH782" s="46"/>
      <c r="AI782" s="45"/>
      <c r="AQ782" s="43"/>
      <c r="AR782" s="46"/>
      <c r="AS782" s="45"/>
    </row>
    <row r="783" spans="1:45" ht="14.25">
      <c r="A783" s="43"/>
      <c r="B783" s="44">
        <v>3</v>
      </c>
      <c r="C783" s="45"/>
      <c r="E783" s="53"/>
      <c r="G783" s="53"/>
      <c r="I783" s="53"/>
      <c r="K783" s="53"/>
      <c r="M783" s="53"/>
      <c r="O783" s="53"/>
      <c r="Q783" s="43"/>
      <c r="R783" s="44"/>
      <c r="S783" s="45"/>
      <c r="U783" s="53"/>
      <c r="W783" s="53"/>
      <c r="Y783" s="53"/>
      <c r="AA783" s="53"/>
      <c r="AC783" s="53"/>
      <c r="AE783" s="53"/>
      <c r="AG783" s="43"/>
      <c r="AH783" s="44"/>
      <c r="AI783" s="45"/>
      <c r="AK783" s="53"/>
      <c r="AM783" s="53"/>
      <c r="AO783" s="53"/>
      <c r="AQ783" s="43"/>
      <c r="AR783" s="44"/>
      <c r="AS783" s="45"/>
    </row>
    <row r="784" spans="1:45" ht="2.25" customHeight="1">
      <c r="A784" s="43"/>
      <c r="B784" s="54"/>
      <c r="C784" s="45"/>
      <c r="E784" s="55"/>
      <c r="G784" s="55"/>
      <c r="K784" s="55"/>
      <c r="M784" s="55"/>
      <c r="O784" s="55"/>
      <c r="Q784" s="43"/>
      <c r="R784" s="54"/>
      <c r="S784" s="45"/>
      <c r="U784" s="55"/>
      <c r="W784" s="55"/>
      <c r="AA784" s="55"/>
      <c r="AC784" s="55"/>
      <c r="AE784" s="55"/>
      <c r="AG784" s="43"/>
      <c r="AH784" s="54"/>
      <c r="AI784" s="45"/>
      <c r="AK784" s="55"/>
      <c r="AM784" s="55"/>
      <c r="AO784" s="55"/>
      <c r="AQ784" s="43"/>
      <c r="AR784" s="54"/>
      <c r="AS784" s="45"/>
    </row>
    <row r="785" spans="1:45" ht="14.25">
      <c r="A785" s="43"/>
      <c r="B785" s="44">
        <v>4</v>
      </c>
      <c r="C785" s="45"/>
      <c r="E785" s="53"/>
      <c r="G785" s="53"/>
      <c r="I785" s="53"/>
      <c r="K785" s="53"/>
      <c r="M785" s="53"/>
      <c r="O785" s="53"/>
      <c r="Q785" s="43"/>
      <c r="R785" s="44"/>
      <c r="S785" s="45"/>
      <c r="U785" s="53"/>
      <c r="W785" s="53"/>
      <c r="Y785" s="53"/>
      <c r="AA785" s="53"/>
      <c r="AC785" s="53"/>
      <c r="AE785" s="53"/>
      <c r="AG785" s="43"/>
      <c r="AH785" s="44"/>
      <c r="AI785" s="45"/>
      <c r="AK785" s="53"/>
      <c r="AM785" s="53"/>
      <c r="AO785" s="53"/>
      <c r="AQ785" s="43"/>
      <c r="AR785" s="44"/>
      <c r="AS785" s="45"/>
    </row>
    <row r="786" spans="1:45" ht="2.25" customHeight="1">
      <c r="A786" s="43"/>
      <c r="B786" s="54"/>
      <c r="C786" s="45"/>
      <c r="E786" s="55"/>
      <c r="G786" s="55"/>
      <c r="K786" s="55"/>
      <c r="M786" s="55"/>
      <c r="O786" s="55"/>
      <c r="Q786" s="43"/>
      <c r="R786" s="54"/>
      <c r="S786" s="45"/>
      <c r="U786" s="55"/>
      <c r="W786" s="55"/>
      <c r="AA786" s="55"/>
      <c r="AC786" s="55"/>
      <c r="AE786" s="55"/>
      <c r="AG786" s="43"/>
      <c r="AH786" s="54"/>
      <c r="AI786" s="45"/>
      <c r="AK786" s="55"/>
      <c r="AM786" s="55"/>
      <c r="AO786" s="55"/>
      <c r="AQ786" s="43"/>
      <c r="AR786" s="54"/>
      <c r="AS786" s="45"/>
    </row>
    <row r="787" spans="1:45" ht="14.25">
      <c r="A787" s="43"/>
      <c r="B787" s="44">
        <v>5</v>
      </c>
      <c r="C787" s="45"/>
      <c r="E787" s="53"/>
      <c r="G787" s="53"/>
      <c r="I787" s="53"/>
      <c r="K787" s="53"/>
      <c r="M787" s="53"/>
      <c r="O787" s="53"/>
      <c r="Q787" s="43"/>
      <c r="R787" s="44"/>
      <c r="S787" s="45"/>
      <c r="U787" s="53"/>
      <c r="W787" s="53"/>
      <c r="Y787" s="53"/>
      <c r="AA787" s="53"/>
      <c r="AC787" s="53"/>
      <c r="AE787" s="53"/>
      <c r="AG787" s="43"/>
      <c r="AH787" s="44"/>
      <c r="AI787" s="45"/>
      <c r="AK787" s="53"/>
      <c r="AM787" s="53"/>
      <c r="AO787" s="53"/>
      <c r="AQ787" s="43"/>
      <c r="AR787" s="44"/>
      <c r="AS787" s="45"/>
    </row>
    <row r="788" spans="1:45" ht="2.25" customHeight="1">
      <c r="A788" s="47"/>
      <c r="B788" s="56"/>
      <c r="C788" s="49"/>
      <c r="D788" s="38"/>
      <c r="E788" s="57"/>
      <c r="F788" s="38"/>
      <c r="G788" s="57"/>
      <c r="H788" s="38"/>
      <c r="I788" s="38"/>
      <c r="J788" s="38"/>
      <c r="K788" s="57"/>
      <c r="L788" s="38"/>
      <c r="M788" s="57"/>
      <c r="N788" s="38"/>
      <c r="O788" s="57"/>
      <c r="P788" s="38"/>
      <c r="Q788" s="47"/>
      <c r="R788" s="56"/>
      <c r="S788" s="49"/>
      <c r="T788" s="38"/>
      <c r="U788" s="57"/>
      <c r="V788" s="38"/>
      <c r="W788" s="57"/>
      <c r="X788" s="38"/>
      <c r="Y788" s="38"/>
      <c r="Z788" s="38"/>
      <c r="AA788" s="57"/>
      <c r="AB788" s="38"/>
      <c r="AC788" s="57"/>
      <c r="AD788" s="38"/>
      <c r="AE788" s="57"/>
      <c r="AF788" s="38"/>
      <c r="AG788" s="47"/>
      <c r="AH788" s="56"/>
      <c r="AI788" s="49"/>
      <c r="AJ788" s="38"/>
      <c r="AK788" s="57"/>
      <c r="AL788" s="38"/>
      <c r="AM788" s="57"/>
      <c r="AN788" s="38"/>
      <c r="AO788" s="57"/>
      <c r="AP788" s="38"/>
      <c r="AQ788" s="47"/>
      <c r="AR788" s="56"/>
      <c r="AS788" s="49"/>
    </row>
    <row r="789" spans="2:45" ht="2.25" customHeight="1">
      <c r="B789" s="55"/>
      <c r="E789" s="55"/>
      <c r="G789" s="55"/>
      <c r="K789" s="55"/>
      <c r="M789" s="55"/>
      <c r="O789" s="55"/>
      <c r="R789" s="55"/>
      <c r="U789" s="55"/>
      <c r="W789" s="55"/>
      <c r="AA789" s="55"/>
      <c r="AC789" s="55"/>
      <c r="AE789" s="55"/>
      <c r="AH789" s="55"/>
      <c r="AJ789" s="40"/>
      <c r="AK789" s="58"/>
      <c r="AL789" s="41"/>
      <c r="AM789" s="58"/>
      <c r="AN789" s="41"/>
      <c r="AO789" s="58"/>
      <c r="AP789" s="41"/>
      <c r="AQ789" s="40"/>
      <c r="AR789" s="58"/>
      <c r="AS789" s="42"/>
    </row>
    <row r="790" spans="2:45" ht="14.25">
      <c r="B790" s="60" t="s">
        <v>53</v>
      </c>
      <c r="E790" s="62"/>
      <c r="F790" s="63"/>
      <c r="G790" s="63"/>
      <c r="H790" s="63"/>
      <c r="I790" s="63"/>
      <c r="J790" s="63"/>
      <c r="K790" s="63"/>
      <c r="L790" s="63"/>
      <c r="M790" s="63"/>
      <c r="N790" s="63"/>
      <c r="O790" s="64"/>
      <c r="Q790" s="68" t="s">
        <v>143</v>
      </c>
      <c r="R790" s="69"/>
      <c r="S790" s="70"/>
      <c r="U790" s="62"/>
      <c r="V790" s="63"/>
      <c r="W790" s="63"/>
      <c r="X790" s="63"/>
      <c r="Y790" s="63"/>
      <c r="Z790" s="63"/>
      <c r="AA790" s="63"/>
      <c r="AB790" s="63"/>
      <c r="AC790" s="63"/>
      <c r="AD790" s="63"/>
      <c r="AE790" s="64"/>
      <c r="AJ790" s="43"/>
      <c r="AK790" s="44"/>
      <c r="AL790" s="46"/>
      <c r="AM790" s="44"/>
      <c r="AN790" s="46"/>
      <c r="AO790" s="44"/>
      <c r="AP790" s="46"/>
      <c r="AQ790" s="43"/>
      <c r="AR790" s="44"/>
      <c r="AS790" s="45"/>
    </row>
    <row r="791" spans="2:45" ht="2.25" customHeight="1">
      <c r="B791" s="61"/>
      <c r="E791" s="65"/>
      <c r="F791" s="66"/>
      <c r="G791" s="66"/>
      <c r="H791" s="66"/>
      <c r="I791" s="66"/>
      <c r="J791" s="66"/>
      <c r="K791" s="66"/>
      <c r="L791" s="66"/>
      <c r="M791" s="66"/>
      <c r="N791" s="66"/>
      <c r="O791" s="67"/>
      <c r="Q791" s="71"/>
      <c r="R791" s="72"/>
      <c r="S791" s="73"/>
      <c r="U791" s="65"/>
      <c r="V791" s="66"/>
      <c r="W791" s="66"/>
      <c r="X791" s="66"/>
      <c r="Y791" s="66"/>
      <c r="Z791" s="66"/>
      <c r="AA791" s="66"/>
      <c r="AB791" s="66"/>
      <c r="AC791" s="66"/>
      <c r="AD791" s="66"/>
      <c r="AE791" s="67"/>
      <c r="AJ791" s="47"/>
      <c r="AK791" s="48"/>
      <c r="AL791" s="48"/>
      <c r="AM791" s="48"/>
      <c r="AN791" s="48"/>
      <c r="AO791" s="48"/>
      <c r="AP791" s="48"/>
      <c r="AQ791" s="47"/>
      <c r="AR791" s="48"/>
      <c r="AS791" s="49"/>
    </row>
    <row r="793" spans="1:45" ht="2.25" customHeight="1">
      <c r="A793" s="32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F793" s="33"/>
      <c r="AG793" s="33"/>
      <c r="AH793" s="33"/>
      <c r="AI793" s="33"/>
      <c r="AJ793" s="33"/>
      <c r="AK793" s="33"/>
      <c r="AL793" s="33"/>
      <c r="AM793" s="33"/>
      <c r="AN793" s="33"/>
      <c r="AO793" s="33"/>
      <c r="AP793" s="33"/>
      <c r="AQ793" s="33"/>
      <c r="AR793" s="33"/>
      <c r="AS793" s="34"/>
    </row>
    <row r="794" spans="1:45" ht="14.25">
      <c r="A794" s="35"/>
      <c r="B794" s="74" t="s">
        <v>98</v>
      </c>
      <c r="C794" s="75"/>
      <c r="D794" s="75"/>
      <c r="E794" s="75"/>
      <c r="F794" s="75"/>
      <c r="G794" s="76"/>
      <c r="I794" s="74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  <c r="AA794" s="75"/>
      <c r="AB794" s="75"/>
      <c r="AC794" s="76"/>
      <c r="AE794" s="74" t="s">
        <v>51</v>
      </c>
      <c r="AF794" s="75"/>
      <c r="AG794" s="75"/>
      <c r="AH794" s="75"/>
      <c r="AI794" s="75"/>
      <c r="AJ794" s="75"/>
      <c r="AK794" s="76"/>
      <c r="AM794" s="74"/>
      <c r="AN794" s="75"/>
      <c r="AO794" s="75"/>
      <c r="AP794" s="75"/>
      <c r="AQ794" s="75"/>
      <c r="AR794" s="76"/>
      <c r="AS794" s="36"/>
    </row>
    <row r="795" spans="1:45" ht="2.25" customHeight="1">
      <c r="A795" s="35"/>
      <c r="AS795" s="36"/>
    </row>
    <row r="796" spans="1:45" ht="14.25">
      <c r="A796" s="35"/>
      <c r="B796" s="74" t="s">
        <v>54</v>
      </c>
      <c r="C796" s="75"/>
      <c r="D796" s="75"/>
      <c r="E796" s="75"/>
      <c r="F796" s="75"/>
      <c r="G796" s="76"/>
      <c r="I796" s="74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  <c r="AA796" s="75"/>
      <c r="AB796" s="75"/>
      <c r="AC796" s="76"/>
      <c r="AE796" s="74" t="s">
        <v>138</v>
      </c>
      <c r="AF796" s="75"/>
      <c r="AG796" s="75"/>
      <c r="AH796" s="75"/>
      <c r="AI796" s="75"/>
      <c r="AJ796" s="75"/>
      <c r="AK796" s="76"/>
      <c r="AM796" s="74"/>
      <c r="AN796" s="75"/>
      <c r="AO796" s="75"/>
      <c r="AP796" s="75"/>
      <c r="AQ796" s="75"/>
      <c r="AR796" s="76"/>
      <c r="AS796" s="36"/>
    </row>
    <row r="797" spans="1:46" ht="2.25" customHeight="1">
      <c r="A797" s="37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9"/>
      <c r="AT797" s="30"/>
    </row>
    <row r="798" spans="1:45" ht="2.25" customHeight="1">
      <c r="A798" s="40"/>
      <c r="B798" s="41"/>
      <c r="C798" s="42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0"/>
      <c r="R798" s="41"/>
      <c r="S798" s="42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F798" s="41"/>
      <c r="AG798" s="40"/>
      <c r="AH798" s="41"/>
      <c r="AI798" s="42"/>
      <c r="AJ798" s="41"/>
      <c r="AK798" s="41"/>
      <c r="AL798" s="41"/>
      <c r="AM798" s="41"/>
      <c r="AN798" s="41"/>
      <c r="AO798" s="41"/>
      <c r="AP798" s="41"/>
      <c r="AQ798" s="40"/>
      <c r="AR798" s="41"/>
      <c r="AS798" s="42"/>
    </row>
    <row r="799" spans="1:45" ht="14.25">
      <c r="A799" s="43"/>
      <c r="B799" s="44" t="s">
        <v>134</v>
      </c>
      <c r="C799" s="45"/>
      <c r="D799" s="46"/>
      <c r="E799" s="44">
        <v>1</v>
      </c>
      <c r="F799" s="46"/>
      <c r="G799" s="44">
        <v>2</v>
      </c>
      <c r="H799" s="46"/>
      <c r="I799" s="44">
        <v>3</v>
      </c>
      <c r="J799" s="46"/>
      <c r="K799" s="44">
        <v>4</v>
      </c>
      <c r="L799" s="46"/>
      <c r="M799" s="44">
        <v>5</v>
      </c>
      <c r="N799" s="46"/>
      <c r="O799" s="44">
        <v>6</v>
      </c>
      <c r="P799" s="46"/>
      <c r="Q799" s="43"/>
      <c r="R799" s="44" t="s">
        <v>135</v>
      </c>
      <c r="S799" s="45"/>
      <c r="T799" s="46"/>
      <c r="U799" s="44">
        <v>1</v>
      </c>
      <c r="V799" s="46"/>
      <c r="W799" s="44">
        <v>2</v>
      </c>
      <c r="X799" s="46"/>
      <c r="Y799" s="44">
        <v>3</v>
      </c>
      <c r="Z799" s="46"/>
      <c r="AA799" s="44">
        <v>4</v>
      </c>
      <c r="AB799" s="46"/>
      <c r="AC799" s="44">
        <v>5</v>
      </c>
      <c r="AD799" s="46"/>
      <c r="AE799" s="44">
        <v>6</v>
      </c>
      <c r="AF799" s="46"/>
      <c r="AG799" s="43"/>
      <c r="AH799" s="44" t="s">
        <v>135</v>
      </c>
      <c r="AI799" s="45"/>
      <c r="AJ799" s="46"/>
      <c r="AK799" s="44" t="s">
        <v>136</v>
      </c>
      <c r="AL799" s="46"/>
      <c r="AM799" s="44" t="s">
        <v>57</v>
      </c>
      <c r="AN799" s="46"/>
      <c r="AO799" s="44" t="s">
        <v>2</v>
      </c>
      <c r="AP799" s="46"/>
      <c r="AQ799" s="43"/>
      <c r="AR799" s="44" t="s">
        <v>137</v>
      </c>
      <c r="AS799" s="45"/>
    </row>
    <row r="800" spans="1:45" ht="2.25" customHeight="1">
      <c r="A800" s="47"/>
      <c r="B800" s="48"/>
      <c r="C800" s="49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7"/>
      <c r="R800" s="48"/>
      <c r="S800" s="49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  <c r="AF800" s="48"/>
      <c r="AG800" s="47"/>
      <c r="AH800" s="48"/>
      <c r="AI800" s="49"/>
      <c r="AJ800" s="48"/>
      <c r="AK800" s="48"/>
      <c r="AL800" s="48"/>
      <c r="AM800" s="48"/>
      <c r="AN800" s="48"/>
      <c r="AO800" s="48"/>
      <c r="AP800" s="48"/>
      <c r="AQ800" s="47"/>
      <c r="AR800" s="48"/>
      <c r="AS800" s="49"/>
    </row>
    <row r="801" spans="1:45" ht="2.25" customHeight="1">
      <c r="A801" s="43"/>
      <c r="B801" s="50"/>
      <c r="C801" s="51"/>
      <c r="D801" s="52"/>
      <c r="E801" s="52"/>
      <c r="F801" s="52"/>
      <c r="G801" s="52"/>
      <c r="Q801" s="43"/>
      <c r="R801" s="46"/>
      <c r="S801" s="45"/>
      <c r="AG801" s="43"/>
      <c r="AH801" s="46"/>
      <c r="AI801" s="45"/>
      <c r="AQ801" s="43"/>
      <c r="AR801" s="50"/>
      <c r="AS801" s="45"/>
    </row>
    <row r="802" spans="1:45" ht="14.25">
      <c r="A802" s="43"/>
      <c r="B802" s="44">
        <v>1</v>
      </c>
      <c r="C802" s="45"/>
      <c r="E802" s="53"/>
      <c r="G802" s="53"/>
      <c r="I802" s="53"/>
      <c r="K802" s="53"/>
      <c r="M802" s="53"/>
      <c r="O802" s="53"/>
      <c r="Q802" s="43"/>
      <c r="R802" s="44"/>
      <c r="S802" s="45"/>
      <c r="U802" s="53"/>
      <c r="W802" s="53"/>
      <c r="Y802" s="53"/>
      <c r="AA802" s="53"/>
      <c r="AC802" s="53"/>
      <c r="AE802" s="53"/>
      <c r="AG802" s="43"/>
      <c r="AH802" s="44"/>
      <c r="AI802" s="45"/>
      <c r="AK802" s="53"/>
      <c r="AM802" s="53"/>
      <c r="AO802" s="53"/>
      <c r="AQ802" s="43"/>
      <c r="AR802" s="44"/>
      <c r="AS802" s="45"/>
    </row>
    <row r="803" spans="1:45" ht="2.25" customHeight="1">
      <c r="A803" s="43"/>
      <c r="B803" s="50"/>
      <c r="C803" s="45"/>
      <c r="E803" s="52"/>
      <c r="G803" s="52"/>
      <c r="K803" s="52"/>
      <c r="M803" s="52"/>
      <c r="O803" s="52"/>
      <c r="Q803" s="43"/>
      <c r="R803" s="50"/>
      <c r="S803" s="45"/>
      <c r="U803" s="52"/>
      <c r="W803" s="52"/>
      <c r="AA803" s="52"/>
      <c r="AC803" s="52"/>
      <c r="AE803" s="52"/>
      <c r="AG803" s="43"/>
      <c r="AH803" s="50"/>
      <c r="AI803" s="45"/>
      <c r="AK803" s="52"/>
      <c r="AM803" s="52"/>
      <c r="AO803" s="52"/>
      <c r="AQ803" s="43"/>
      <c r="AR803" s="50"/>
      <c r="AS803" s="45"/>
    </row>
    <row r="804" spans="1:45" ht="14.25">
      <c r="A804" s="43"/>
      <c r="B804" s="44">
        <v>2</v>
      </c>
      <c r="C804" s="45"/>
      <c r="E804" s="53"/>
      <c r="G804" s="53"/>
      <c r="I804" s="53"/>
      <c r="K804" s="53"/>
      <c r="M804" s="53"/>
      <c r="O804" s="53"/>
      <c r="Q804" s="43"/>
      <c r="R804" s="44"/>
      <c r="S804" s="45"/>
      <c r="U804" s="53"/>
      <c r="W804" s="53"/>
      <c r="Y804" s="53"/>
      <c r="AA804" s="53"/>
      <c r="AC804" s="53"/>
      <c r="AE804" s="53"/>
      <c r="AG804" s="43"/>
      <c r="AH804" s="44"/>
      <c r="AI804" s="45"/>
      <c r="AK804" s="53"/>
      <c r="AM804" s="53"/>
      <c r="AO804" s="53"/>
      <c r="AQ804" s="43"/>
      <c r="AR804" s="44"/>
      <c r="AS804" s="45"/>
    </row>
    <row r="805" spans="1:45" ht="2.25" customHeight="1">
      <c r="A805" s="43"/>
      <c r="B805" s="46"/>
      <c r="C805" s="45"/>
      <c r="Q805" s="43"/>
      <c r="R805" s="46"/>
      <c r="S805" s="45"/>
      <c r="AG805" s="43"/>
      <c r="AH805" s="46"/>
      <c r="AI805" s="45"/>
      <c r="AQ805" s="43"/>
      <c r="AR805" s="46"/>
      <c r="AS805" s="45"/>
    </row>
    <row r="806" spans="1:45" ht="14.25">
      <c r="A806" s="43"/>
      <c r="B806" s="44">
        <v>3</v>
      </c>
      <c r="C806" s="45"/>
      <c r="E806" s="53"/>
      <c r="G806" s="53"/>
      <c r="I806" s="53"/>
      <c r="K806" s="53"/>
      <c r="M806" s="53"/>
      <c r="O806" s="53"/>
      <c r="Q806" s="43"/>
      <c r="R806" s="44"/>
      <c r="S806" s="45"/>
      <c r="U806" s="53"/>
      <c r="W806" s="53"/>
      <c r="Y806" s="53"/>
      <c r="AA806" s="53"/>
      <c r="AC806" s="53"/>
      <c r="AE806" s="53"/>
      <c r="AG806" s="43"/>
      <c r="AH806" s="44"/>
      <c r="AI806" s="45"/>
      <c r="AK806" s="53"/>
      <c r="AM806" s="53"/>
      <c r="AO806" s="53"/>
      <c r="AQ806" s="43"/>
      <c r="AR806" s="44"/>
      <c r="AS806" s="45"/>
    </row>
    <row r="807" spans="1:45" ht="2.25" customHeight="1">
      <c r="A807" s="43"/>
      <c r="B807" s="54"/>
      <c r="C807" s="45"/>
      <c r="E807" s="55"/>
      <c r="G807" s="55"/>
      <c r="K807" s="55"/>
      <c r="M807" s="55"/>
      <c r="O807" s="55"/>
      <c r="Q807" s="43"/>
      <c r="R807" s="54"/>
      <c r="S807" s="45"/>
      <c r="U807" s="55"/>
      <c r="W807" s="55"/>
      <c r="AA807" s="55"/>
      <c r="AC807" s="55"/>
      <c r="AE807" s="55"/>
      <c r="AG807" s="43"/>
      <c r="AH807" s="54"/>
      <c r="AI807" s="45"/>
      <c r="AK807" s="55"/>
      <c r="AM807" s="55"/>
      <c r="AO807" s="55"/>
      <c r="AQ807" s="43"/>
      <c r="AR807" s="54"/>
      <c r="AS807" s="45"/>
    </row>
    <row r="808" spans="1:45" ht="14.25">
      <c r="A808" s="43"/>
      <c r="B808" s="44">
        <v>4</v>
      </c>
      <c r="C808" s="45"/>
      <c r="E808" s="53"/>
      <c r="G808" s="53"/>
      <c r="I808" s="53"/>
      <c r="K808" s="53"/>
      <c r="M808" s="53"/>
      <c r="O808" s="53"/>
      <c r="Q808" s="43"/>
      <c r="R808" s="44"/>
      <c r="S808" s="45"/>
      <c r="U808" s="53"/>
      <c r="W808" s="53"/>
      <c r="Y808" s="53"/>
      <c r="AA808" s="53"/>
      <c r="AC808" s="53"/>
      <c r="AE808" s="53"/>
      <c r="AG808" s="43"/>
      <c r="AH808" s="44"/>
      <c r="AI808" s="45"/>
      <c r="AK808" s="53"/>
      <c r="AM808" s="53"/>
      <c r="AO808" s="53"/>
      <c r="AQ808" s="43"/>
      <c r="AR808" s="44"/>
      <c r="AS808" s="45"/>
    </row>
    <row r="809" spans="1:45" ht="2.25" customHeight="1">
      <c r="A809" s="43"/>
      <c r="B809" s="54"/>
      <c r="C809" s="45"/>
      <c r="E809" s="55"/>
      <c r="G809" s="55"/>
      <c r="K809" s="55"/>
      <c r="M809" s="55"/>
      <c r="O809" s="55"/>
      <c r="Q809" s="43"/>
      <c r="R809" s="54"/>
      <c r="S809" s="45"/>
      <c r="U809" s="55"/>
      <c r="W809" s="55"/>
      <c r="AA809" s="55"/>
      <c r="AC809" s="55"/>
      <c r="AE809" s="55"/>
      <c r="AG809" s="43"/>
      <c r="AH809" s="54"/>
      <c r="AI809" s="45"/>
      <c r="AK809" s="55"/>
      <c r="AM809" s="55"/>
      <c r="AO809" s="55"/>
      <c r="AQ809" s="43"/>
      <c r="AR809" s="54"/>
      <c r="AS809" s="45"/>
    </row>
    <row r="810" spans="1:45" ht="14.25">
      <c r="A810" s="43"/>
      <c r="B810" s="44">
        <v>5</v>
      </c>
      <c r="C810" s="45"/>
      <c r="E810" s="53"/>
      <c r="G810" s="53"/>
      <c r="I810" s="53"/>
      <c r="K810" s="53"/>
      <c r="M810" s="53"/>
      <c r="O810" s="53"/>
      <c r="Q810" s="43"/>
      <c r="R810" s="44"/>
      <c r="S810" s="45"/>
      <c r="U810" s="53"/>
      <c r="W810" s="53"/>
      <c r="Y810" s="53"/>
      <c r="AA810" s="53"/>
      <c r="AC810" s="53"/>
      <c r="AE810" s="53"/>
      <c r="AG810" s="43"/>
      <c r="AH810" s="44"/>
      <c r="AI810" s="45"/>
      <c r="AK810" s="53"/>
      <c r="AM810" s="53"/>
      <c r="AO810" s="53"/>
      <c r="AQ810" s="43"/>
      <c r="AR810" s="44"/>
      <c r="AS810" s="45"/>
    </row>
    <row r="811" spans="1:45" ht="2.25" customHeight="1">
      <c r="A811" s="47"/>
      <c r="B811" s="56"/>
      <c r="C811" s="49"/>
      <c r="D811" s="38"/>
      <c r="E811" s="57"/>
      <c r="F811" s="38"/>
      <c r="G811" s="57"/>
      <c r="H811" s="38"/>
      <c r="I811" s="38"/>
      <c r="J811" s="38"/>
      <c r="K811" s="57"/>
      <c r="L811" s="38"/>
      <c r="M811" s="57"/>
      <c r="N811" s="38"/>
      <c r="O811" s="57"/>
      <c r="P811" s="38"/>
      <c r="Q811" s="47"/>
      <c r="R811" s="56"/>
      <c r="S811" s="49"/>
      <c r="T811" s="38"/>
      <c r="U811" s="57"/>
      <c r="V811" s="38"/>
      <c r="W811" s="57"/>
      <c r="X811" s="38"/>
      <c r="Y811" s="38"/>
      <c r="Z811" s="38"/>
      <c r="AA811" s="57"/>
      <c r="AB811" s="38"/>
      <c r="AC811" s="57"/>
      <c r="AD811" s="38"/>
      <c r="AE811" s="57"/>
      <c r="AF811" s="38"/>
      <c r="AG811" s="47"/>
      <c r="AH811" s="56"/>
      <c r="AI811" s="49"/>
      <c r="AJ811" s="38"/>
      <c r="AK811" s="57"/>
      <c r="AL811" s="38"/>
      <c r="AM811" s="57"/>
      <c r="AN811" s="38"/>
      <c r="AO811" s="57"/>
      <c r="AP811" s="38"/>
      <c r="AQ811" s="47"/>
      <c r="AR811" s="56"/>
      <c r="AS811" s="49"/>
    </row>
    <row r="812" spans="2:45" ht="2.25" customHeight="1">
      <c r="B812" s="55"/>
      <c r="E812" s="55"/>
      <c r="G812" s="55"/>
      <c r="K812" s="55"/>
      <c r="M812" s="55"/>
      <c r="O812" s="55"/>
      <c r="R812" s="55"/>
      <c r="U812" s="55"/>
      <c r="W812" s="55"/>
      <c r="AA812" s="55"/>
      <c r="AC812" s="55"/>
      <c r="AE812" s="55"/>
      <c r="AH812" s="55"/>
      <c r="AJ812" s="40"/>
      <c r="AK812" s="58"/>
      <c r="AL812" s="41"/>
      <c r="AM812" s="58"/>
      <c r="AN812" s="41"/>
      <c r="AO812" s="58"/>
      <c r="AP812" s="41"/>
      <c r="AQ812" s="40"/>
      <c r="AR812" s="58"/>
      <c r="AS812" s="42"/>
    </row>
    <row r="813" spans="2:45" ht="14.25">
      <c r="B813" s="60" t="s">
        <v>53</v>
      </c>
      <c r="E813" s="62"/>
      <c r="F813" s="63"/>
      <c r="G813" s="63"/>
      <c r="H813" s="63"/>
      <c r="I813" s="63"/>
      <c r="J813" s="63"/>
      <c r="K813" s="63"/>
      <c r="L813" s="63"/>
      <c r="M813" s="63"/>
      <c r="N813" s="63"/>
      <c r="O813" s="64"/>
      <c r="Q813" s="68" t="s">
        <v>143</v>
      </c>
      <c r="R813" s="69"/>
      <c r="S813" s="70"/>
      <c r="U813" s="62"/>
      <c r="V813" s="63"/>
      <c r="W813" s="63"/>
      <c r="X813" s="63"/>
      <c r="Y813" s="63"/>
      <c r="Z813" s="63"/>
      <c r="AA813" s="63"/>
      <c r="AB813" s="63"/>
      <c r="AC813" s="63"/>
      <c r="AD813" s="63"/>
      <c r="AE813" s="64"/>
      <c r="AJ813" s="43"/>
      <c r="AK813" s="44"/>
      <c r="AL813" s="46"/>
      <c r="AM813" s="44"/>
      <c r="AN813" s="46"/>
      <c r="AO813" s="44"/>
      <c r="AP813" s="46"/>
      <c r="AQ813" s="43"/>
      <c r="AR813" s="44"/>
      <c r="AS813" s="45"/>
    </row>
    <row r="814" spans="2:45" ht="2.25" customHeight="1">
      <c r="B814" s="61"/>
      <c r="E814" s="65"/>
      <c r="F814" s="66"/>
      <c r="G814" s="66"/>
      <c r="H814" s="66"/>
      <c r="I814" s="66"/>
      <c r="J814" s="66"/>
      <c r="K814" s="66"/>
      <c r="L814" s="66"/>
      <c r="M814" s="66"/>
      <c r="N814" s="66"/>
      <c r="O814" s="67"/>
      <c r="Q814" s="71"/>
      <c r="R814" s="72"/>
      <c r="S814" s="73"/>
      <c r="U814" s="65"/>
      <c r="V814" s="66"/>
      <c r="W814" s="66"/>
      <c r="X814" s="66"/>
      <c r="Y814" s="66"/>
      <c r="Z814" s="66"/>
      <c r="AA814" s="66"/>
      <c r="AB814" s="66"/>
      <c r="AC814" s="66"/>
      <c r="AD814" s="66"/>
      <c r="AE814" s="67"/>
      <c r="AJ814" s="47"/>
      <c r="AK814" s="48"/>
      <c r="AL814" s="48"/>
      <c r="AM814" s="48"/>
      <c r="AN814" s="48"/>
      <c r="AO814" s="48"/>
      <c r="AP814" s="48"/>
      <c r="AQ814" s="47"/>
      <c r="AR814" s="48"/>
      <c r="AS814" s="49"/>
    </row>
    <row r="816" spans="1:45" ht="2.25" customHeight="1">
      <c r="A816" s="32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F816" s="33"/>
      <c r="AG816" s="33"/>
      <c r="AH816" s="33"/>
      <c r="AI816" s="33"/>
      <c r="AJ816" s="33"/>
      <c r="AK816" s="33"/>
      <c r="AL816" s="33"/>
      <c r="AM816" s="33"/>
      <c r="AN816" s="33"/>
      <c r="AO816" s="33"/>
      <c r="AP816" s="33"/>
      <c r="AQ816" s="33"/>
      <c r="AR816" s="33"/>
      <c r="AS816" s="34"/>
    </row>
    <row r="817" spans="1:45" ht="14.25">
      <c r="A817" s="35"/>
      <c r="B817" s="74" t="s">
        <v>98</v>
      </c>
      <c r="C817" s="75"/>
      <c r="D817" s="75"/>
      <c r="E817" s="75"/>
      <c r="F817" s="75"/>
      <c r="G817" s="76"/>
      <c r="I817" s="74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  <c r="AA817" s="75"/>
      <c r="AB817" s="75"/>
      <c r="AC817" s="76"/>
      <c r="AE817" s="74" t="s">
        <v>51</v>
      </c>
      <c r="AF817" s="75"/>
      <c r="AG817" s="75"/>
      <c r="AH817" s="75"/>
      <c r="AI817" s="75"/>
      <c r="AJ817" s="75"/>
      <c r="AK817" s="76"/>
      <c r="AM817" s="74"/>
      <c r="AN817" s="75"/>
      <c r="AO817" s="75"/>
      <c r="AP817" s="75"/>
      <c r="AQ817" s="75"/>
      <c r="AR817" s="76"/>
      <c r="AS817" s="36"/>
    </row>
    <row r="818" spans="1:45" ht="2.25" customHeight="1">
      <c r="A818" s="35"/>
      <c r="AS818" s="36"/>
    </row>
    <row r="819" spans="1:45" ht="14.25">
      <c r="A819" s="35"/>
      <c r="B819" s="74" t="s">
        <v>54</v>
      </c>
      <c r="C819" s="75"/>
      <c r="D819" s="75"/>
      <c r="E819" s="75"/>
      <c r="F819" s="75"/>
      <c r="G819" s="76"/>
      <c r="I819" s="74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  <c r="AA819" s="75"/>
      <c r="AB819" s="75"/>
      <c r="AC819" s="76"/>
      <c r="AE819" s="74" t="s">
        <v>138</v>
      </c>
      <c r="AF819" s="75"/>
      <c r="AG819" s="75"/>
      <c r="AH819" s="75"/>
      <c r="AI819" s="75"/>
      <c r="AJ819" s="75"/>
      <c r="AK819" s="76"/>
      <c r="AM819" s="74"/>
      <c r="AN819" s="75"/>
      <c r="AO819" s="75"/>
      <c r="AP819" s="75"/>
      <c r="AQ819" s="75"/>
      <c r="AR819" s="76"/>
      <c r="AS819" s="36"/>
    </row>
    <row r="820" spans="1:46" ht="2.25" customHeight="1">
      <c r="A820" s="37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9"/>
      <c r="AT820" s="30"/>
    </row>
    <row r="821" spans="1:45" ht="2.25" customHeight="1">
      <c r="A821" s="40"/>
      <c r="B821" s="41"/>
      <c r="C821" s="42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0"/>
      <c r="R821" s="41"/>
      <c r="S821" s="42"/>
      <c r="T821" s="41"/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  <c r="AE821" s="41"/>
      <c r="AF821" s="41"/>
      <c r="AG821" s="40"/>
      <c r="AH821" s="41"/>
      <c r="AI821" s="42"/>
      <c r="AJ821" s="41"/>
      <c r="AK821" s="41"/>
      <c r="AL821" s="41"/>
      <c r="AM821" s="41"/>
      <c r="AN821" s="41"/>
      <c r="AO821" s="41"/>
      <c r="AP821" s="41"/>
      <c r="AQ821" s="40"/>
      <c r="AR821" s="41"/>
      <c r="AS821" s="42"/>
    </row>
    <row r="822" spans="1:45" ht="14.25">
      <c r="A822" s="43"/>
      <c r="B822" s="44" t="s">
        <v>134</v>
      </c>
      <c r="C822" s="45"/>
      <c r="D822" s="46"/>
      <c r="E822" s="44">
        <v>1</v>
      </c>
      <c r="F822" s="46"/>
      <c r="G822" s="44">
        <v>2</v>
      </c>
      <c r="H822" s="46"/>
      <c r="I822" s="44">
        <v>3</v>
      </c>
      <c r="J822" s="46"/>
      <c r="K822" s="44">
        <v>4</v>
      </c>
      <c r="L822" s="46"/>
      <c r="M822" s="44">
        <v>5</v>
      </c>
      <c r="N822" s="46"/>
      <c r="O822" s="44">
        <v>6</v>
      </c>
      <c r="P822" s="46"/>
      <c r="Q822" s="43"/>
      <c r="R822" s="44" t="s">
        <v>135</v>
      </c>
      <c r="S822" s="45"/>
      <c r="T822" s="46"/>
      <c r="U822" s="44">
        <v>1</v>
      </c>
      <c r="V822" s="46"/>
      <c r="W822" s="44">
        <v>2</v>
      </c>
      <c r="X822" s="46"/>
      <c r="Y822" s="44">
        <v>3</v>
      </c>
      <c r="Z822" s="46"/>
      <c r="AA822" s="44">
        <v>4</v>
      </c>
      <c r="AB822" s="46"/>
      <c r="AC822" s="44">
        <v>5</v>
      </c>
      <c r="AD822" s="46"/>
      <c r="AE822" s="44">
        <v>6</v>
      </c>
      <c r="AF822" s="46"/>
      <c r="AG822" s="43"/>
      <c r="AH822" s="44" t="s">
        <v>135</v>
      </c>
      <c r="AI822" s="45"/>
      <c r="AJ822" s="46"/>
      <c r="AK822" s="44" t="s">
        <v>136</v>
      </c>
      <c r="AL822" s="46"/>
      <c r="AM822" s="44" t="s">
        <v>57</v>
      </c>
      <c r="AN822" s="46"/>
      <c r="AO822" s="44" t="s">
        <v>2</v>
      </c>
      <c r="AP822" s="46"/>
      <c r="AQ822" s="43"/>
      <c r="AR822" s="44" t="s">
        <v>137</v>
      </c>
      <c r="AS822" s="45"/>
    </row>
    <row r="823" spans="1:45" ht="2.25" customHeight="1">
      <c r="A823" s="47"/>
      <c r="B823" s="48"/>
      <c r="C823" s="49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7"/>
      <c r="R823" s="48"/>
      <c r="S823" s="49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7"/>
      <c r="AH823" s="48"/>
      <c r="AI823" s="49"/>
      <c r="AJ823" s="48"/>
      <c r="AK823" s="48"/>
      <c r="AL823" s="48"/>
      <c r="AM823" s="48"/>
      <c r="AN823" s="48"/>
      <c r="AO823" s="48"/>
      <c r="AP823" s="48"/>
      <c r="AQ823" s="47"/>
      <c r="AR823" s="48"/>
      <c r="AS823" s="49"/>
    </row>
    <row r="824" spans="1:45" ht="2.25" customHeight="1">
      <c r="A824" s="43"/>
      <c r="B824" s="50"/>
      <c r="C824" s="51"/>
      <c r="D824" s="52"/>
      <c r="E824" s="52"/>
      <c r="F824" s="52"/>
      <c r="G824" s="52"/>
      <c r="Q824" s="43"/>
      <c r="R824" s="46"/>
      <c r="S824" s="45"/>
      <c r="AG824" s="43"/>
      <c r="AH824" s="46"/>
      <c r="AI824" s="45"/>
      <c r="AQ824" s="43"/>
      <c r="AR824" s="50"/>
      <c r="AS824" s="45"/>
    </row>
    <row r="825" spans="1:45" ht="14.25">
      <c r="A825" s="43"/>
      <c r="B825" s="44">
        <v>1</v>
      </c>
      <c r="C825" s="45"/>
      <c r="E825" s="53"/>
      <c r="G825" s="53"/>
      <c r="I825" s="53"/>
      <c r="K825" s="53"/>
      <c r="M825" s="53"/>
      <c r="O825" s="53"/>
      <c r="Q825" s="43"/>
      <c r="R825" s="44"/>
      <c r="S825" s="45"/>
      <c r="U825" s="53"/>
      <c r="W825" s="53"/>
      <c r="Y825" s="53"/>
      <c r="AA825" s="53"/>
      <c r="AC825" s="53"/>
      <c r="AE825" s="53"/>
      <c r="AG825" s="43"/>
      <c r="AH825" s="44"/>
      <c r="AI825" s="45"/>
      <c r="AK825" s="53"/>
      <c r="AM825" s="53"/>
      <c r="AO825" s="53"/>
      <c r="AQ825" s="43"/>
      <c r="AR825" s="44"/>
      <c r="AS825" s="45"/>
    </row>
    <row r="826" spans="1:45" ht="2.25" customHeight="1">
      <c r="A826" s="43"/>
      <c r="B826" s="50"/>
      <c r="C826" s="45"/>
      <c r="E826" s="52"/>
      <c r="G826" s="52"/>
      <c r="K826" s="52"/>
      <c r="M826" s="52"/>
      <c r="O826" s="52"/>
      <c r="Q826" s="43"/>
      <c r="R826" s="50"/>
      <c r="S826" s="45"/>
      <c r="U826" s="52"/>
      <c r="W826" s="52"/>
      <c r="AA826" s="52"/>
      <c r="AC826" s="52"/>
      <c r="AE826" s="52"/>
      <c r="AG826" s="43"/>
      <c r="AH826" s="50"/>
      <c r="AI826" s="45"/>
      <c r="AK826" s="52"/>
      <c r="AM826" s="52"/>
      <c r="AO826" s="52"/>
      <c r="AQ826" s="43"/>
      <c r="AR826" s="50"/>
      <c r="AS826" s="45"/>
    </row>
    <row r="827" spans="1:45" ht="14.25">
      <c r="A827" s="43"/>
      <c r="B827" s="44">
        <v>2</v>
      </c>
      <c r="C827" s="45"/>
      <c r="E827" s="53"/>
      <c r="G827" s="53"/>
      <c r="I827" s="53"/>
      <c r="K827" s="53"/>
      <c r="M827" s="53"/>
      <c r="O827" s="53"/>
      <c r="Q827" s="43"/>
      <c r="R827" s="44"/>
      <c r="S827" s="45"/>
      <c r="U827" s="53"/>
      <c r="W827" s="53"/>
      <c r="Y827" s="53"/>
      <c r="AA827" s="53"/>
      <c r="AC827" s="53"/>
      <c r="AE827" s="53"/>
      <c r="AG827" s="43"/>
      <c r="AH827" s="44"/>
      <c r="AI827" s="45"/>
      <c r="AK827" s="53"/>
      <c r="AM827" s="53"/>
      <c r="AO827" s="53"/>
      <c r="AQ827" s="43"/>
      <c r="AR827" s="44"/>
      <c r="AS827" s="45"/>
    </row>
    <row r="828" spans="1:45" ht="2.25" customHeight="1">
      <c r="A828" s="43"/>
      <c r="B828" s="46"/>
      <c r="C828" s="45"/>
      <c r="Q828" s="43"/>
      <c r="R828" s="46"/>
      <c r="S828" s="45"/>
      <c r="AG828" s="43"/>
      <c r="AH828" s="46"/>
      <c r="AI828" s="45"/>
      <c r="AQ828" s="43"/>
      <c r="AR828" s="46"/>
      <c r="AS828" s="45"/>
    </row>
    <row r="829" spans="1:45" ht="14.25">
      <c r="A829" s="43"/>
      <c r="B829" s="44">
        <v>3</v>
      </c>
      <c r="C829" s="45"/>
      <c r="E829" s="53"/>
      <c r="G829" s="53"/>
      <c r="I829" s="53"/>
      <c r="K829" s="53"/>
      <c r="M829" s="53"/>
      <c r="O829" s="53"/>
      <c r="Q829" s="43"/>
      <c r="R829" s="44"/>
      <c r="S829" s="45"/>
      <c r="U829" s="53"/>
      <c r="W829" s="53"/>
      <c r="Y829" s="53"/>
      <c r="AA829" s="53"/>
      <c r="AC829" s="53"/>
      <c r="AE829" s="53"/>
      <c r="AG829" s="43"/>
      <c r="AH829" s="44"/>
      <c r="AI829" s="45"/>
      <c r="AK829" s="53"/>
      <c r="AM829" s="53"/>
      <c r="AO829" s="53"/>
      <c r="AQ829" s="43"/>
      <c r="AR829" s="44"/>
      <c r="AS829" s="45"/>
    </row>
    <row r="830" spans="1:45" ht="2.25" customHeight="1">
      <c r="A830" s="43"/>
      <c r="B830" s="54"/>
      <c r="C830" s="45"/>
      <c r="E830" s="55"/>
      <c r="G830" s="55"/>
      <c r="K830" s="55"/>
      <c r="M830" s="55"/>
      <c r="O830" s="55"/>
      <c r="Q830" s="43"/>
      <c r="R830" s="54"/>
      <c r="S830" s="45"/>
      <c r="U830" s="55"/>
      <c r="W830" s="55"/>
      <c r="AA830" s="55"/>
      <c r="AC830" s="55"/>
      <c r="AE830" s="55"/>
      <c r="AG830" s="43"/>
      <c r="AH830" s="54"/>
      <c r="AI830" s="45"/>
      <c r="AK830" s="55"/>
      <c r="AM830" s="55"/>
      <c r="AO830" s="55"/>
      <c r="AQ830" s="43"/>
      <c r="AR830" s="54"/>
      <c r="AS830" s="45"/>
    </row>
    <row r="831" spans="1:45" ht="14.25">
      <c r="A831" s="43"/>
      <c r="B831" s="44">
        <v>4</v>
      </c>
      <c r="C831" s="45"/>
      <c r="E831" s="53"/>
      <c r="G831" s="53"/>
      <c r="I831" s="53"/>
      <c r="K831" s="53"/>
      <c r="M831" s="53"/>
      <c r="O831" s="53"/>
      <c r="Q831" s="43"/>
      <c r="R831" s="44"/>
      <c r="S831" s="45"/>
      <c r="U831" s="53"/>
      <c r="W831" s="53"/>
      <c r="Y831" s="53"/>
      <c r="AA831" s="53"/>
      <c r="AC831" s="53"/>
      <c r="AE831" s="53"/>
      <c r="AG831" s="43"/>
      <c r="AH831" s="44"/>
      <c r="AI831" s="45"/>
      <c r="AK831" s="53"/>
      <c r="AM831" s="53"/>
      <c r="AO831" s="53"/>
      <c r="AQ831" s="43"/>
      <c r="AR831" s="44"/>
      <c r="AS831" s="45"/>
    </row>
    <row r="832" spans="1:45" ht="2.25" customHeight="1">
      <c r="A832" s="43"/>
      <c r="B832" s="54"/>
      <c r="C832" s="45"/>
      <c r="E832" s="55"/>
      <c r="G832" s="55"/>
      <c r="K832" s="55"/>
      <c r="M832" s="55"/>
      <c r="O832" s="55"/>
      <c r="Q832" s="43"/>
      <c r="R832" s="54"/>
      <c r="S832" s="45"/>
      <c r="U832" s="55"/>
      <c r="W832" s="55"/>
      <c r="AA832" s="55"/>
      <c r="AC832" s="55"/>
      <c r="AE832" s="55"/>
      <c r="AG832" s="43"/>
      <c r="AH832" s="54"/>
      <c r="AI832" s="45"/>
      <c r="AK832" s="55"/>
      <c r="AM832" s="55"/>
      <c r="AO832" s="55"/>
      <c r="AQ832" s="43"/>
      <c r="AR832" s="54"/>
      <c r="AS832" s="45"/>
    </row>
    <row r="833" spans="1:45" ht="14.25">
      <c r="A833" s="43"/>
      <c r="B833" s="44">
        <v>5</v>
      </c>
      <c r="C833" s="45"/>
      <c r="E833" s="53"/>
      <c r="G833" s="53"/>
      <c r="I833" s="53"/>
      <c r="K833" s="53"/>
      <c r="M833" s="53"/>
      <c r="O833" s="53"/>
      <c r="Q833" s="43"/>
      <c r="R833" s="44"/>
      <c r="S833" s="45"/>
      <c r="U833" s="53"/>
      <c r="W833" s="53"/>
      <c r="Y833" s="53"/>
      <c r="AA833" s="53"/>
      <c r="AC833" s="53"/>
      <c r="AE833" s="53"/>
      <c r="AG833" s="43"/>
      <c r="AH833" s="44"/>
      <c r="AI833" s="45"/>
      <c r="AK833" s="53"/>
      <c r="AM833" s="53"/>
      <c r="AO833" s="53"/>
      <c r="AQ833" s="43"/>
      <c r="AR833" s="44"/>
      <c r="AS833" s="45"/>
    </row>
    <row r="834" spans="1:45" ht="2.25" customHeight="1">
      <c r="A834" s="47"/>
      <c r="B834" s="56"/>
      <c r="C834" s="49"/>
      <c r="D834" s="38"/>
      <c r="E834" s="57"/>
      <c r="F834" s="38"/>
      <c r="G834" s="57"/>
      <c r="H834" s="38"/>
      <c r="I834" s="38"/>
      <c r="J834" s="38"/>
      <c r="K834" s="57"/>
      <c r="L834" s="38"/>
      <c r="M834" s="57"/>
      <c r="N834" s="38"/>
      <c r="O834" s="57"/>
      <c r="P834" s="38"/>
      <c r="Q834" s="47"/>
      <c r="R834" s="56"/>
      <c r="S834" s="49"/>
      <c r="T834" s="38"/>
      <c r="U834" s="57"/>
      <c r="V834" s="38"/>
      <c r="W834" s="57"/>
      <c r="X834" s="38"/>
      <c r="Y834" s="38"/>
      <c r="Z834" s="38"/>
      <c r="AA834" s="57"/>
      <c r="AB834" s="38"/>
      <c r="AC834" s="57"/>
      <c r="AD834" s="38"/>
      <c r="AE834" s="57"/>
      <c r="AF834" s="38"/>
      <c r="AG834" s="47"/>
      <c r="AH834" s="56"/>
      <c r="AI834" s="49"/>
      <c r="AJ834" s="38"/>
      <c r="AK834" s="57"/>
      <c r="AL834" s="38"/>
      <c r="AM834" s="57"/>
      <c r="AN834" s="38"/>
      <c r="AO834" s="57"/>
      <c r="AP834" s="38"/>
      <c r="AQ834" s="47"/>
      <c r="AR834" s="56"/>
      <c r="AS834" s="49"/>
    </row>
    <row r="835" spans="2:45" ht="2.25" customHeight="1">
      <c r="B835" s="55"/>
      <c r="E835" s="55"/>
      <c r="G835" s="55"/>
      <c r="K835" s="55"/>
      <c r="M835" s="55"/>
      <c r="O835" s="55"/>
      <c r="R835" s="55"/>
      <c r="U835" s="55"/>
      <c r="W835" s="55"/>
      <c r="AA835" s="55"/>
      <c r="AC835" s="55"/>
      <c r="AE835" s="55"/>
      <c r="AH835" s="55"/>
      <c r="AJ835" s="40"/>
      <c r="AK835" s="58"/>
      <c r="AL835" s="41"/>
      <c r="AM835" s="58"/>
      <c r="AN835" s="41"/>
      <c r="AO835" s="58"/>
      <c r="AP835" s="41"/>
      <c r="AQ835" s="40"/>
      <c r="AR835" s="58"/>
      <c r="AS835" s="42"/>
    </row>
    <row r="836" spans="2:45" ht="14.25">
      <c r="B836" s="60" t="s">
        <v>53</v>
      </c>
      <c r="E836" s="62"/>
      <c r="F836" s="63"/>
      <c r="G836" s="63"/>
      <c r="H836" s="63"/>
      <c r="I836" s="63"/>
      <c r="J836" s="63"/>
      <c r="K836" s="63"/>
      <c r="L836" s="63"/>
      <c r="M836" s="63"/>
      <c r="N836" s="63"/>
      <c r="O836" s="64"/>
      <c r="Q836" s="68" t="s">
        <v>143</v>
      </c>
      <c r="R836" s="69"/>
      <c r="S836" s="70"/>
      <c r="U836" s="62"/>
      <c r="V836" s="63"/>
      <c r="W836" s="63"/>
      <c r="X836" s="63"/>
      <c r="Y836" s="63"/>
      <c r="Z836" s="63"/>
      <c r="AA836" s="63"/>
      <c r="AB836" s="63"/>
      <c r="AC836" s="63"/>
      <c r="AD836" s="63"/>
      <c r="AE836" s="64"/>
      <c r="AJ836" s="43"/>
      <c r="AK836" s="44"/>
      <c r="AL836" s="46"/>
      <c r="AM836" s="44"/>
      <c r="AN836" s="46"/>
      <c r="AO836" s="44"/>
      <c r="AP836" s="46"/>
      <c r="AQ836" s="43"/>
      <c r="AR836" s="44"/>
      <c r="AS836" s="45"/>
    </row>
    <row r="837" spans="2:45" ht="2.25" customHeight="1">
      <c r="B837" s="61"/>
      <c r="E837" s="65"/>
      <c r="F837" s="66"/>
      <c r="G837" s="66"/>
      <c r="H837" s="66"/>
      <c r="I837" s="66"/>
      <c r="J837" s="66"/>
      <c r="K837" s="66"/>
      <c r="L837" s="66"/>
      <c r="M837" s="66"/>
      <c r="N837" s="66"/>
      <c r="O837" s="67"/>
      <c r="Q837" s="71"/>
      <c r="R837" s="72"/>
      <c r="S837" s="73"/>
      <c r="U837" s="65"/>
      <c r="V837" s="66"/>
      <c r="W837" s="66"/>
      <c r="X837" s="66"/>
      <c r="Y837" s="66"/>
      <c r="Z837" s="66"/>
      <c r="AA837" s="66"/>
      <c r="AB837" s="66"/>
      <c r="AC837" s="66"/>
      <c r="AD837" s="66"/>
      <c r="AE837" s="67"/>
      <c r="AJ837" s="47"/>
      <c r="AK837" s="48"/>
      <c r="AL837" s="48"/>
      <c r="AM837" s="48"/>
      <c r="AN837" s="48"/>
      <c r="AO837" s="48"/>
      <c r="AP837" s="48"/>
      <c r="AQ837" s="47"/>
      <c r="AR837" s="48"/>
      <c r="AS837" s="49"/>
    </row>
    <row r="838" spans="2:44" ht="84.75" customHeight="1">
      <c r="B838" s="59"/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59"/>
      <c r="AK838" s="59"/>
      <c r="AL838" s="59"/>
      <c r="AM838" s="59"/>
      <c r="AN838" s="59"/>
      <c r="AO838" s="59"/>
      <c r="AP838" s="59"/>
      <c r="AQ838" s="59"/>
      <c r="AR838" s="59"/>
    </row>
    <row r="839" ht="12.75"/>
    <row r="840" spans="1:45" ht="2.25" customHeight="1">
      <c r="A840" s="32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F840" s="33"/>
      <c r="AG840" s="33"/>
      <c r="AH840" s="33"/>
      <c r="AI840" s="33"/>
      <c r="AJ840" s="33"/>
      <c r="AK840" s="33"/>
      <c r="AL840" s="33"/>
      <c r="AM840" s="33"/>
      <c r="AN840" s="33"/>
      <c r="AO840" s="33"/>
      <c r="AP840" s="33"/>
      <c r="AQ840" s="33"/>
      <c r="AR840" s="33"/>
      <c r="AS840" s="34"/>
    </row>
    <row r="841" spans="1:45" ht="14.25">
      <c r="A841" s="35"/>
      <c r="B841" s="74" t="s">
        <v>98</v>
      </c>
      <c r="C841" s="75"/>
      <c r="D841" s="75"/>
      <c r="E841" s="75"/>
      <c r="F841" s="75"/>
      <c r="G841" s="76"/>
      <c r="I841" s="74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75"/>
      <c r="AA841" s="75"/>
      <c r="AB841" s="75"/>
      <c r="AC841" s="76"/>
      <c r="AE841" s="74" t="s">
        <v>51</v>
      </c>
      <c r="AF841" s="75"/>
      <c r="AG841" s="75"/>
      <c r="AH841" s="75"/>
      <c r="AI841" s="75"/>
      <c r="AJ841" s="75"/>
      <c r="AK841" s="76"/>
      <c r="AM841" s="74"/>
      <c r="AN841" s="75"/>
      <c r="AO841" s="75"/>
      <c r="AP841" s="75"/>
      <c r="AQ841" s="75"/>
      <c r="AR841" s="76"/>
      <c r="AS841" s="36"/>
    </row>
    <row r="842" spans="1:45" ht="2.25" customHeight="1">
      <c r="A842" s="35"/>
      <c r="AS842" s="36"/>
    </row>
    <row r="843" spans="1:45" ht="14.25">
      <c r="A843" s="35"/>
      <c r="B843" s="74" t="s">
        <v>54</v>
      </c>
      <c r="C843" s="75"/>
      <c r="D843" s="75"/>
      <c r="E843" s="75"/>
      <c r="F843" s="75"/>
      <c r="G843" s="76"/>
      <c r="I843" s="74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  <c r="AA843" s="75"/>
      <c r="AB843" s="75"/>
      <c r="AC843" s="76"/>
      <c r="AE843" s="74" t="s">
        <v>138</v>
      </c>
      <c r="AF843" s="75"/>
      <c r="AG843" s="75"/>
      <c r="AH843" s="75"/>
      <c r="AI843" s="75"/>
      <c r="AJ843" s="75"/>
      <c r="AK843" s="76"/>
      <c r="AM843" s="74"/>
      <c r="AN843" s="75"/>
      <c r="AO843" s="75"/>
      <c r="AP843" s="75"/>
      <c r="AQ843" s="75"/>
      <c r="AR843" s="76"/>
      <c r="AS843" s="36"/>
    </row>
    <row r="844" spans="1:46" ht="2.25" customHeight="1">
      <c r="A844" s="37"/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9"/>
      <c r="AT844" s="30"/>
    </row>
    <row r="845" spans="1:45" ht="2.25" customHeight="1">
      <c r="A845" s="40"/>
      <c r="B845" s="41"/>
      <c r="C845" s="42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0"/>
      <c r="R845" s="41"/>
      <c r="S845" s="42"/>
      <c r="T845" s="41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  <c r="AE845" s="41"/>
      <c r="AF845" s="41"/>
      <c r="AG845" s="40"/>
      <c r="AH845" s="41"/>
      <c r="AI845" s="42"/>
      <c r="AJ845" s="41"/>
      <c r="AK845" s="41"/>
      <c r="AL845" s="41"/>
      <c r="AM845" s="41"/>
      <c r="AN845" s="41"/>
      <c r="AO845" s="41"/>
      <c r="AP845" s="41"/>
      <c r="AQ845" s="40"/>
      <c r="AR845" s="41"/>
      <c r="AS845" s="42"/>
    </row>
    <row r="846" spans="1:45" ht="14.25">
      <c r="A846" s="43"/>
      <c r="B846" s="44" t="s">
        <v>134</v>
      </c>
      <c r="C846" s="45"/>
      <c r="D846" s="46"/>
      <c r="E846" s="44">
        <v>1</v>
      </c>
      <c r="F846" s="46"/>
      <c r="G846" s="44">
        <v>2</v>
      </c>
      <c r="H846" s="46"/>
      <c r="I846" s="44">
        <v>3</v>
      </c>
      <c r="J846" s="46"/>
      <c r="K846" s="44">
        <v>4</v>
      </c>
      <c r="L846" s="46"/>
      <c r="M846" s="44">
        <v>5</v>
      </c>
      <c r="N846" s="46"/>
      <c r="O846" s="44">
        <v>6</v>
      </c>
      <c r="P846" s="46"/>
      <c r="Q846" s="43"/>
      <c r="R846" s="44" t="s">
        <v>135</v>
      </c>
      <c r="S846" s="45"/>
      <c r="T846" s="46"/>
      <c r="U846" s="44">
        <v>1</v>
      </c>
      <c r="V846" s="46"/>
      <c r="W846" s="44">
        <v>2</v>
      </c>
      <c r="X846" s="46"/>
      <c r="Y846" s="44">
        <v>3</v>
      </c>
      <c r="Z846" s="46"/>
      <c r="AA846" s="44">
        <v>4</v>
      </c>
      <c r="AB846" s="46"/>
      <c r="AC846" s="44">
        <v>5</v>
      </c>
      <c r="AD846" s="46"/>
      <c r="AE846" s="44">
        <v>6</v>
      </c>
      <c r="AF846" s="46"/>
      <c r="AG846" s="43"/>
      <c r="AH846" s="44" t="s">
        <v>135</v>
      </c>
      <c r="AI846" s="45"/>
      <c r="AJ846" s="46"/>
      <c r="AK846" s="44" t="s">
        <v>136</v>
      </c>
      <c r="AL846" s="46"/>
      <c r="AM846" s="44" t="s">
        <v>57</v>
      </c>
      <c r="AN846" s="46"/>
      <c r="AO846" s="44" t="s">
        <v>2</v>
      </c>
      <c r="AP846" s="46"/>
      <c r="AQ846" s="43"/>
      <c r="AR846" s="44" t="s">
        <v>137</v>
      </c>
      <c r="AS846" s="45"/>
    </row>
    <row r="847" spans="1:45" ht="2.25" customHeight="1">
      <c r="A847" s="47"/>
      <c r="B847" s="48"/>
      <c r="C847" s="49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7"/>
      <c r="R847" s="48"/>
      <c r="S847" s="49"/>
      <c r="T847" s="48"/>
      <c r="U847" s="48"/>
      <c r="V847" s="48"/>
      <c r="W847" s="48"/>
      <c r="X847" s="48"/>
      <c r="Y847" s="48"/>
      <c r="Z847" s="48"/>
      <c r="AA847" s="48"/>
      <c r="AB847" s="48"/>
      <c r="AC847" s="48"/>
      <c r="AD847" s="48"/>
      <c r="AE847" s="48"/>
      <c r="AF847" s="48"/>
      <c r="AG847" s="47"/>
      <c r="AH847" s="48"/>
      <c r="AI847" s="49"/>
      <c r="AJ847" s="48"/>
      <c r="AK847" s="48"/>
      <c r="AL847" s="48"/>
      <c r="AM847" s="48"/>
      <c r="AN847" s="48"/>
      <c r="AO847" s="48"/>
      <c r="AP847" s="48"/>
      <c r="AQ847" s="47"/>
      <c r="AR847" s="48"/>
      <c r="AS847" s="49"/>
    </row>
    <row r="848" spans="1:45" ht="2.25" customHeight="1">
      <c r="A848" s="43"/>
      <c r="B848" s="50"/>
      <c r="C848" s="51"/>
      <c r="D848" s="52"/>
      <c r="E848" s="52"/>
      <c r="F848" s="52"/>
      <c r="G848" s="52"/>
      <c r="Q848" s="43"/>
      <c r="R848" s="46"/>
      <c r="S848" s="45"/>
      <c r="AG848" s="43"/>
      <c r="AH848" s="46"/>
      <c r="AI848" s="45"/>
      <c r="AQ848" s="43"/>
      <c r="AR848" s="50"/>
      <c r="AS848" s="45"/>
    </row>
    <row r="849" spans="1:45" ht="14.25">
      <c r="A849" s="43"/>
      <c r="B849" s="44">
        <v>1</v>
      </c>
      <c r="C849" s="45"/>
      <c r="E849" s="53"/>
      <c r="G849" s="53"/>
      <c r="I849" s="53"/>
      <c r="K849" s="53"/>
      <c r="M849" s="53"/>
      <c r="O849" s="53"/>
      <c r="Q849" s="43"/>
      <c r="R849" s="44"/>
      <c r="S849" s="45"/>
      <c r="U849" s="53"/>
      <c r="W849" s="53"/>
      <c r="Y849" s="53"/>
      <c r="AA849" s="53"/>
      <c r="AC849" s="53"/>
      <c r="AE849" s="53"/>
      <c r="AG849" s="43"/>
      <c r="AH849" s="44"/>
      <c r="AI849" s="45"/>
      <c r="AK849" s="53"/>
      <c r="AM849" s="53"/>
      <c r="AO849" s="53"/>
      <c r="AQ849" s="43"/>
      <c r="AR849" s="44"/>
      <c r="AS849" s="45"/>
    </row>
    <row r="850" spans="1:45" ht="2.25" customHeight="1">
      <c r="A850" s="43"/>
      <c r="B850" s="50"/>
      <c r="C850" s="45"/>
      <c r="E850" s="52"/>
      <c r="G850" s="52"/>
      <c r="K850" s="52"/>
      <c r="M850" s="52"/>
      <c r="O850" s="52"/>
      <c r="Q850" s="43"/>
      <c r="R850" s="50"/>
      <c r="S850" s="45"/>
      <c r="U850" s="52"/>
      <c r="W850" s="52"/>
      <c r="AA850" s="52"/>
      <c r="AC850" s="52"/>
      <c r="AE850" s="52"/>
      <c r="AG850" s="43"/>
      <c r="AH850" s="50"/>
      <c r="AI850" s="45"/>
      <c r="AK850" s="52"/>
      <c r="AM850" s="52"/>
      <c r="AO850" s="52"/>
      <c r="AQ850" s="43"/>
      <c r="AR850" s="50"/>
      <c r="AS850" s="45"/>
    </row>
    <row r="851" spans="1:45" ht="14.25">
      <c r="A851" s="43"/>
      <c r="B851" s="44">
        <v>2</v>
      </c>
      <c r="C851" s="45"/>
      <c r="E851" s="53"/>
      <c r="G851" s="53"/>
      <c r="I851" s="53"/>
      <c r="K851" s="53"/>
      <c r="M851" s="53"/>
      <c r="O851" s="53"/>
      <c r="Q851" s="43"/>
      <c r="R851" s="44"/>
      <c r="S851" s="45"/>
      <c r="U851" s="53"/>
      <c r="W851" s="53"/>
      <c r="Y851" s="53"/>
      <c r="AA851" s="53"/>
      <c r="AC851" s="53"/>
      <c r="AE851" s="53"/>
      <c r="AG851" s="43"/>
      <c r="AH851" s="44"/>
      <c r="AI851" s="45"/>
      <c r="AK851" s="53"/>
      <c r="AM851" s="53"/>
      <c r="AO851" s="53"/>
      <c r="AQ851" s="43"/>
      <c r="AR851" s="44"/>
      <c r="AS851" s="45"/>
    </row>
    <row r="852" spans="1:45" ht="2.25" customHeight="1">
      <c r="A852" s="43"/>
      <c r="B852" s="46"/>
      <c r="C852" s="45"/>
      <c r="Q852" s="43"/>
      <c r="R852" s="46"/>
      <c r="S852" s="45"/>
      <c r="AG852" s="43"/>
      <c r="AH852" s="46"/>
      <c r="AI852" s="45"/>
      <c r="AQ852" s="43"/>
      <c r="AR852" s="46"/>
      <c r="AS852" s="45"/>
    </row>
    <row r="853" spans="1:45" ht="14.25">
      <c r="A853" s="43"/>
      <c r="B853" s="44">
        <v>3</v>
      </c>
      <c r="C853" s="45"/>
      <c r="E853" s="53"/>
      <c r="G853" s="53"/>
      <c r="I853" s="53"/>
      <c r="K853" s="53"/>
      <c r="M853" s="53"/>
      <c r="O853" s="53"/>
      <c r="Q853" s="43"/>
      <c r="R853" s="44"/>
      <c r="S853" s="45"/>
      <c r="U853" s="53"/>
      <c r="W853" s="53"/>
      <c r="Y853" s="53"/>
      <c r="AA853" s="53"/>
      <c r="AC853" s="53"/>
      <c r="AE853" s="53"/>
      <c r="AG853" s="43"/>
      <c r="AH853" s="44"/>
      <c r="AI853" s="45"/>
      <c r="AK853" s="53"/>
      <c r="AM853" s="53"/>
      <c r="AO853" s="53"/>
      <c r="AQ853" s="43"/>
      <c r="AR853" s="44"/>
      <c r="AS853" s="45"/>
    </row>
    <row r="854" spans="1:45" ht="2.25" customHeight="1">
      <c r="A854" s="43"/>
      <c r="B854" s="54"/>
      <c r="C854" s="45"/>
      <c r="E854" s="55"/>
      <c r="G854" s="55"/>
      <c r="K854" s="55"/>
      <c r="M854" s="55"/>
      <c r="O854" s="55"/>
      <c r="Q854" s="43"/>
      <c r="R854" s="54"/>
      <c r="S854" s="45"/>
      <c r="U854" s="55"/>
      <c r="W854" s="55"/>
      <c r="AA854" s="55"/>
      <c r="AC854" s="55"/>
      <c r="AE854" s="55"/>
      <c r="AG854" s="43"/>
      <c r="AH854" s="54"/>
      <c r="AI854" s="45"/>
      <c r="AK854" s="55"/>
      <c r="AM854" s="55"/>
      <c r="AO854" s="55"/>
      <c r="AQ854" s="43"/>
      <c r="AR854" s="54"/>
      <c r="AS854" s="45"/>
    </row>
    <row r="855" spans="1:45" ht="14.25">
      <c r="A855" s="43"/>
      <c r="B855" s="44">
        <v>4</v>
      </c>
      <c r="C855" s="45"/>
      <c r="E855" s="53"/>
      <c r="G855" s="53"/>
      <c r="I855" s="53"/>
      <c r="K855" s="53"/>
      <c r="M855" s="53"/>
      <c r="O855" s="53"/>
      <c r="Q855" s="43"/>
      <c r="R855" s="44"/>
      <c r="S855" s="45"/>
      <c r="U855" s="53"/>
      <c r="W855" s="53"/>
      <c r="Y855" s="53"/>
      <c r="AA855" s="53"/>
      <c r="AC855" s="53"/>
      <c r="AE855" s="53"/>
      <c r="AG855" s="43"/>
      <c r="AH855" s="44"/>
      <c r="AI855" s="45"/>
      <c r="AK855" s="53"/>
      <c r="AM855" s="53"/>
      <c r="AO855" s="53"/>
      <c r="AQ855" s="43"/>
      <c r="AR855" s="44"/>
      <c r="AS855" s="45"/>
    </row>
    <row r="856" spans="1:45" ht="2.25" customHeight="1">
      <c r="A856" s="43"/>
      <c r="B856" s="54"/>
      <c r="C856" s="45"/>
      <c r="E856" s="55"/>
      <c r="G856" s="55"/>
      <c r="K856" s="55"/>
      <c r="M856" s="55"/>
      <c r="O856" s="55"/>
      <c r="Q856" s="43"/>
      <c r="R856" s="54"/>
      <c r="S856" s="45"/>
      <c r="U856" s="55"/>
      <c r="W856" s="55"/>
      <c r="AA856" s="55"/>
      <c r="AC856" s="55"/>
      <c r="AE856" s="55"/>
      <c r="AG856" s="43"/>
      <c r="AH856" s="54"/>
      <c r="AI856" s="45"/>
      <c r="AK856" s="55"/>
      <c r="AM856" s="55"/>
      <c r="AO856" s="55"/>
      <c r="AQ856" s="43"/>
      <c r="AR856" s="54"/>
      <c r="AS856" s="45"/>
    </row>
    <row r="857" spans="1:45" ht="14.25">
      <c r="A857" s="43"/>
      <c r="B857" s="44">
        <v>5</v>
      </c>
      <c r="C857" s="45"/>
      <c r="E857" s="53"/>
      <c r="G857" s="53"/>
      <c r="I857" s="53"/>
      <c r="K857" s="53"/>
      <c r="M857" s="53"/>
      <c r="O857" s="53"/>
      <c r="Q857" s="43"/>
      <c r="R857" s="44"/>
      <c r="S857" s="45"/>
      <c r="U857" s="53"/>
      <c r="W857" s="53"/>
      <c r="Y857" s="53"/>
      <c r="AA857" s="53"/>
      <c r="AC857" s="53"/>
      <c r="AE857" s="53"/>
      <c r="AG857" s="43"/>
      <c r="AH857" s="44"/>
      <c r="AI857" s="45"/>
      <c r="AK857" s="53"/>
      <c r="AM857" s="53"/>
      <c r="AO857" s="53"/>
      <c r="AQ857" s="43"/>
      <c r="AR857" s="44"/>
      <c r="AS857" s="45"/>
    </row>
    <row r="858" spans="1:45" ht="2.25" customHeight="1">
      <c r="A858" s="47"/>
      <c r="B858" s="56"/>
      <c r="C858" s="49"/>
      <c r="D858" s="38"/>
      <c r="E858" s="57"/>
      <c r="F858" s="38"/>
      <c r="G858" s="57"/>
      <c r="H858" s="38"/>
      <c r="I858" s="38"/>
      <c r="J858" s="38"/>
      <c r="K858" s="57"/>
      <c r="L858" s="38"/>
      <c r="M858" s="57"/>
      <c r="N858" s="38"/>
      <c r="O858" s="57"/>
      <c r="P858" s="38"/>
      <c r="Q858" s="47"/>
      <c r="R858" s="56"/>
      <c r="S858" s="49"/>
      <c r="T858" s="38"/>
      <c r="U858" s="57"/>
      <c r="V858" s="38"/>
      <c r="W858" s="57"/>
      <c r="X858" s="38"/>
      <c r="Y858" s="38"/>
      <c r="Z858" s="38"/>
      <c r="AA858" s="57"/>
      <c r="AB858" s="38"/>
      <c r="AC858" s="57"/>
      <c r="AD858" s="38"/>
      <c r="AE858" s="57"/>
      <c r="AF858" s="38"/>
      <c r="AG858" s="47"/>
      <c r="AH858" s="56"/>
      <c r="AI858" s="49"/>
      <c r="AJ858" s="38"/>
      <c r="AK858" s="57"/>
      <c r="AL858" s="38"/>
      <c r="AM858" s="57"/>
      <c r="AN858" s="38"/>
      <c r="AO858" s="57"/>
      <c r="AP858" s="38"/>
      <c r="AQ858" s="47"/>
      <c r="AR858" s="56"/>
      <c r="AS858" s="49"/>
    </row>
    <row r="859" spans="2:45" ht="2.25" customHeight="1">
      <c r="B859" s="55"/>
      <c r="E859" s="55"/>
      <c r="G859" s="55"/>
      <c r="K859" s="55"/>
      <c r="M859" s="55"/>
      <c r="O859" s="55"/>
      <c r="R859" s="55"/>
      <c r="U859" s="55"/>
      <c r="W859" s="55"/>
      <c r="AA859" s="55"/>
      <c r="AC859" s="55"/>
      <c r="AE859" s="55"/>
      <c r="AH859" s="55"/>
      <c r="AJ859" s="40"/>
      <c r="AK859" s="58"/>
      <c r="AL859" s="41"/>
      <c r="AM859" s="58"/>
      <c r="AN859" s="41"/>
      <c r="AO859" s="58"/>
      <c r="AP859" s="41"/>
      <c r="AQ859" s="40"/>
      <c r="AR859" s="58"/>
      <c r="AS859" s="42"/>
    </row>
    <row r="860" spans="2:45" ht="14.25">
      <c r="B860" s="60" t="s">
        <v>53</v>
      </c>
      <c r="E860" s="62"/>
      <c r="F860" s="63"/>
      <c r="G860" s="63"/>
      <c r="H860" s="63"/>
      <c r="I860" s="63"/>
      <c r="J860" s="63"/>
      <c r="K860" s="63"/>
      <c r="L860" s="63"/>
      <c r="M860" s="63"/>
      <c r="N860" s="63"/>
      <c r="O860" s="64"/>
      <c r="Q860" s="68" t="s">
        <v>143</v>
      </c>
      <c r="R860" s="69"/>
      <c r="S860" s="70"/>
      <c r="U860" s="62"/>
      <c r="V860" s="63"/>
      <c r="W860" s="63"/>
      <c r="X860" s="63"/>
      <c r="Y860" s="63"/>
      <c r="Z860" s="63"/>
      <c r="AA860" s="63"/>
      <c r="AB860" s="63"/>
      <c r="AC860" s="63"/>
      <c r="AD860" s="63"/>
      <c r="AE860" s="64"/>
      <c r="AJ860" s="43"/>
      <c r="AK860" s="44"/>
      <c r="AL860" s="46"/>
      <c r="AM860" s="44"/>
      <c r="AN860" s="46"/>
      <c r="AO860" s="44"/>
      <c r="AP860" s="46"/>
      <c r="AQ860" s="43"/>
      <c r="AR860" s="44"/>
      <c r="AS860" s="45"/>
    </row>
    <row r="861" spans="2:45" ht="2.25" customHeight="1">
      <c r="B861" s="61"/>
      <c r="E861" s="65"/>
      <c r="F861" s="66"/>
      <c r="G861" s="66"/>
      <c r="H861" s="66"/>
      <c r="I861" s="66"/>
      <c r="J861" s="66"/>
      <c r="K861" s="66"/>
      <c r="L861" s="66"/>
      <c r="M861" s="66"/>
      <c r="N861" s="66"/>
      <c r="O861" s="67"/>
      <c r="Q861" s="71"/>
      <c r="R861" s="72"/>
      <c r="S861" s="73"/>
      <c r="U861" s="65"/>
      <c r="V861" s="66"/>
      <c r="W861" s="66"/>
      <c r="X861" s="66"/>
      <c r="Y861" s="66"/>
      <c r="Z861" s="66"/>
      <c r="AA861" s="66"/>
      <c r="AB861" s="66"/>
      <c r="AC861" s="66"/>
      <c r="AD861" s="66"/>
      <c r="AE861" s="67"/>
      <c r="AJ861" s="47"/>
      <c r="AK861" s="48"/>
      <c r="AL861" s="48"/>
      <c r="AM861" s="48"/>
      <c r="AN861" s="48"/>
      <c r="AO861" s="48"/>
      <c r="AP861" s="48"/>
      <c r="AQ861" s="47"/>
      <c r="AR861" s="48"/>
      <c r="AS861" s="49"/>
    </row>
    <row r="863" spans="1:45" ht="2.25" customHeight="1">
      <c r="A863" s="32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F863" s="33"/>
      <c r="AG863" s="33"/>
      <c r="AH863" s="33"/>
      <c r="AI863" s="33"/>
      <c r="AJ863" s="33"/>
      <c r="AK863" s="33"/>
      <c r="AL863" s="33"/>
      <c r="AM863" s="33"/>
      <c r="AN863" s="33"/>
      <c r="AO863" s="33"/>
      <c r="AP863" s="33"/>
      <c r="AQ863" s="33"/>
      <c r="AR863" s="33"/>
      <c r="AS863" s="34"/>
    </row>
    <row r="864" spans="1:45" ht="14.25">
      <c r="A864" s="35"/>
      <c r="B864" s="74" t="s">
        <v>98</v>
      </c>
      <c r="C864" s="75"/>
      <c r="D864" s="75"/>
      <c r="E864" s="75"/>
      <c r="F864" s="75"/>
      <c r="G864" s="76"/>
      <c r="I864" s="74"/>
      <c r="J864" s="75"/>
      <c r="K864" s="75"/>
      <c r="L864" s="75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  <c r="Z864" s="75"/>
      <c r="AA864" s="75"/>
      <c r="AB864" s="75"/>
      <c r="AC864" s="76"/>
      <c r="AE864" s="74" t="s">
        <v>51</v>
      </c>
      <c r="AF864" s="75"/>
      <c r="AG864" s="75"/>
      <c r="AH864" s="75"/>
      <c r="AI864" s="75"/>
      <c r="AJ864" s="75"/>
      <c r="AK864" s="76"/>
      <c r="AM864" s="74"/>
      <c r="AN864" s="75"/>
      <c r="AO864" s="75"/>
      <c r="AP864" s="75"/>
      <c r="AQ864" s="75"/>
      <c r="AR864" s="76"/>
      <c r="AS864" s="36"/>
    </row>
    <row r="865" spans="1:45" ht="2.25" customHeight="1">
      <c r="A865" s="35"/>
      <c r="AS865" s="36"/>
    </row>
    <row r="866" spans="1:45" ht="14.25">
      <c r="A866" s="35"/>
      <c r="B866" s="74" t="s">
        <v>54</v>
      </c>
      <c r="C866" s="75"/>
      <c r="D866" s="75"/>
      <c r="E866" s="75"/>
      <c r="F866" s="75"/>
      <c r="G866" s="76"/>
      <c r="I866" s="74"/>
      <c r="J866" s="75"/>
      <c r="K866" s="75"/>
      <c r="L866" s="75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  <c r="Z866" s="75"/>
      <c r="AA866" s="75"/>
      <c r="AB866" s="75"/>
      <c r="AC866" s="76"/>
      <c r="AE866" s="74" t="s">
        <v>138</v>
      </c>
      <c r="AF866" s="75"/>
      <c r="AG866" s="75"/>
      <c r="AH866" s="75"/>
      <c r="AI866" s="75"/>
      <c r="AJ866" s="75"/>
      <c r="AK866" s="76"/>
      <c r="AM866" s="74"/>
      <c r="AN866" s="75"/>
      <c r="AO866" s="75"/>
      <c r="AP866" s="75"/>
      <c r="AQ866" s="75"/>
      <c r="AR866" s="76"/>
      <c r="AS866" s="36"/>
    </row>
    <row r="867" spans="1:46" ht="2.25" customHeight="1">
      <c r="A867" s="37"/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9"/>
      <c r="AT867" s="30"/>
    </row>
    <row r="868" spans="1:45" ht="2.25" customHeight="1">
      <c r="A868" s="40"/>
      <c r="B868" s="41"/>
      <c r="C868" s="42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0"/>
      <c r="R868" s="41"/>
      <c r="S868" s="42"/>
      <c r="T868" s="41"/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  <c r="AE868" s="41"/>
      <c r="AF868" s="41"/>
      <c r="AG868" s="40"/>
      <c r="AH868" s="41"/>
      <c r="AI868" s="42"/>
      <c r="AJ868" s="41"/>
      <c r="AK868" s="41"/>
      <c r="AL868" s="41"/>
      <c r="AM868" s="41"/>
      <c r="AN868" s="41"/>
      <c r="AO868" s="41"/>
      <c r="AP868" s="41"/>
      <c r="AQ868" s="40"/>
      <c r="AR868" s="41"/>
      <c r="AS868" s="42"/>
    </row>
    <row r="869" spans="1:45" ht="14.25">
      <c r="A869" s="43"/>
      <c r="B869" s="44" t="s">
        <v>134</v>
      </c>
      <c r="C869" s="45"/>
      <c r="D869" s="46"/>
      <c r="E869" s="44">
        <v>1</v>
      </c>
      <c r="F869" s="46"/>
      <c r="G869" s="44">
        <v>2</v>
      </c>
      <c r="H869" s="46"/>
      <c r="I869" s="44">
        <v>3</v>
      </c>
      <c r="J869" s="46"/>
      <c r="K869" s="44">
        <v>4</v>
      </c>
      <c r="L869" s="46"/>
      <c r="M869" s="44">
        <v>5</v>
      </c>
      <c r="N869" s="46"/>
      <c r="O869" s="44">
        <v>6</v>
      </c>
      <c r="P869" s="46"/>
      <c r="Q869" s="43"/>
      <c r="R869" s="44" t="s">
        <v>135</v>
      </c>
      <c r="S869" s="45"/>
      <c r="T869" s="46"/>
      <c r="U869" s="44">
        <v>1</v>
      </c>
      <c r="V869" s="46"/>
      <c r="W869" s="44">
        <v>2</v>
      </c>
      <c r="X869" s="46"/>
      <c r="Y869" s="44">
        <v>3</v>
      </c>
      <c r="Z869" s="46"/>
      <c r="AA869" s="44">
        <v>4</v>
      </c>
      <c r="AB869" s="46"/>
      <c r="AC869" s="44">
        <v>5</v>
      </c>
      <c r="AD869" s="46"/>
      <c r="AE869" s="44">
        <v>6</v>
      </c>
      <c r="AF869" s="46"/>
      <c r="AG869" s="43"/>
      <c r="AH869" s="44" t="s">
        <v>135</v>
      </c>
      <c r="AI869" s="45"/>
      <c r="AJ869" s="46"/>
      <c r="AK869" s="44" t="s">
        <v>136</v>
      </c>
      <c r="AL869" s="46"/>
      <c r="AM869" s="44" t="s">
        <v>57</v>
      </c>
      <c r="AN869" s="46"/>
      <c r="AO869" s="44" t="s">
        <v>2</v>
      </c>
      <c r="AP869" s="46"/>
      <c r="AQ869" s="43"/>
      <c r="AR869" s="44" t="s">
        <v>137</v>
      </c>
      <c r="AS869" s="45"/>
    </row>
    <row r="870" spans="1:45" ht="2.25" customHeight="1">
      <c r="A870" s="47"/>
      <c r="B870" s="48"/>
      <c r="C870" s="49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7"/>
      <c r="R870" s="48"/>
      <c r="S870" s="49"/>
      <c r="T870" s="48"/>
      <c r="U870" s="48"/>
      <c r="V870" s="48"/>
      <c r="W870" s="48"/>
      <c r="X870" s="48"/>
      <c r="Y870" s="48"/>
      <c r="Z870" s="48"/>
      <c r="AA870" s="48"/>
      <c r="AB870" s="48"/>
      <c r="AC870" s="48"/>
      <c r="AD870" s="48"/>
      <c r="AE870" s="48"/>
      <c r="AF870" s="48"/>
      <c r="AG870" s="47"/>
      <c r="AH870" s="48"/>
      <c r="AI870" s="49"/>
      <c r="AJ870" s="48"/>
      <c r="AK870" s="48"/>
      <c r="AL870" s="48"/>
      <c r="AM870" s="48"/>
      <c r="AN870" s="48"/>
      <c r="AO870" s="48"/>
      <c r="AP870" s="48"/>
      <c r="AQ870" s="47"/>
      <c r="AR870" s="48"/>
      <c r="AS870" s="49"/>
    </row>
    <row r="871" spans="1:45" ht="2.25" customHeight="1">
      <c r="A871" s="43"/>
      <c r="B871" s="50"/>
      <c r="C871" s="51"/>
      <c r="D871" s="52"/>
      <c r="E871" s="52"/>
      <c r="F871" s="52"/>
      <c r="G871" s="52"/>
      <c r="Q871" s="43"/>
      <c r="R871" s="46"/>
      <c r="S871" s="45"/>
      <c r="AG871" s="43"/>
      <c r="AH871" s="46"/>
      <c r="AI871" s="45"/>
      <c r="AQ871" s="43"/>
      <c r="AR871" s="50"/>
      <c r="AS871" s="45"/>
    </row>
    <row r="872" spans="1:45" ht="14.25">
      <c r="A872" s="43"/>
      <c r="B872" s="44">
        <v>1</v>
      </c>
      <c r="C872" s="45"/>
      <c r="E872" s="53"/>
      <c r="G872" s="53"/>
      <c r="I872" s="53"/>
      <c r="K872" s="53"/>
      <c r="M872" s="53"/>
      <c r="O872" s="53"/>
      <c r="Q872" s="43"/>
      <c r="R872" s="44"/>
      <c r="S872" s="45"/>
      <c r="U872" s="53"/>
      <c r="W872" s="53"/>
      <c r="Y872" s="53"/>
      <c r="AA872" s="53"/>
      <c r="AC872" s="53"/>
      <c r="AE872" s="53"/>
      <c r="AG872" s="43"/>
      <c r="AH872" s="44"/>
      <c r="AI872" s="45"/>
      <c r="AK872" s="53"/>
      <c r="AM872" s="53"/>
      <c r="AO872" s="53"/>
      <c r="AQ872" s="43"/>
      <c r="AR872" s="44"/>
      <c r="AS872" s="45"/>
    </row>
    <row r="873" spans="1:45" ht="2.25" customHeight="1">
      <c r="A873" s="43"/>
      <c r="B873" s="50"/>
      <c r="C873" s="45"/>
      <c r="E873" s="52"/>
      <c r="G873" s="52"/>
      <c r="K873" s="52"/>
      <c r="M873" s="52"/>
      <c r="O873" s="52"/>
      <c r="Q873" s="43"/>
      <c r="R873" s="50"/>
      <c r="S873" s="45"/>
      <c r="U873" s="52"/>
      <c r="W873" s="52"/>
      <c r="AA873" s="52"/>
      <c r="AC873" s="52"/>
      <c r="AE873" s="52"/>
      <c r="AG873" s="43"/>
      <c r="AH873" s="50"/>
      <c r="AI873" s="45"/>
      <c r="AK873" s="52"/>
      <c r="AM873" s="52"/>
      <c r="AO873" s="52"/>
      <c r="AQ873" s="43"/>
      <c r="AR873" s="50"/>
      <c r="AS873" s="45"/>
    </row>
    <row r="874" spans="1:45" ht="14.25">
      <c r="A874" s="43"/>
      <c r="B874" s="44">
        <v>2</v>
      </c>
      <c r="C874" s="45"/>
      <c r="E874" s="53"/>
      <c r="G874" s="53"/>
      <c r="I874" s="53"/>
      <c r="K874" s="53"/>
      <c r="M874" s="53"/>
      <c r="O874" s="53"/>
      <c r="Q874" s="43"/>
      <c r="R874" s="44"/>
      <c r="S874" s="45"/>
      <c r="U874" s="53"/>
      <c r="W874" s="53"/>
      <c r="Y874" s="53"/>
      <c r="AA874" s="53"/>
      <c r="AC874" s="53"/>
      <c r="AE874" s="53"/>
      <c r="AG874" s="43"/>
      <c r="AH874" s="44"/>
      <c r="AI874" s="45"/>
      <c r="AK874" s="53"/>
      <c r="AM874" s="53"/>
      <c r="AO874" s="53"/>
      <c r="AQ874" s="43"/>
      <c r="AR874" s="44"/>
      <c r="AS874" s="45"/>
    </row>
    <row r="875" spans="1:45" ht="2.25" customHeight="1">
      <c r="A875" s="43"/>
      <c r="B875" s="46"/>
      <c r="C875" s="45"/>
      <c r="Q875" s="43"/>
      <c r="R875" s="46"/>
      <c r="S875" s="45"/>
      <c r="AG875" s="43"/>
      <c r="AH875" s="46"/>
      <c r="AI875" s="45"/>
      <c r="AQ875" s="43"/>
      <c r="AR875" s="46"/>
      <c r="AS875" s="45"/>
    </row>
    <row r="876" spans="1:45" ht="14.25">
      <c r="A876" s="43"/>
      <c r="B876" s="44">
        <v>3</v>
      </c>
      <c r="C876" s="45"/>
      <c r="E876" s="53"/>
      <c r="G876" s="53"/>
      <c r="I876" s="53"/>
      <c r="K876" s="53"/>
      <c r="M876" s="53"/>
      <c r="O876" s="53"/>
      <c r="Q876" s="43"/>
      <c r="R876" s="44"/>
      <c r="S876" s="45"/>
      <c r="U876" s="53"/>
      <c r="W876" s="53"/>
      <c r="Y876" s="53"/>
      <c r="AA876" s="53"/>
      <c r="AC876" s="53"/>
      <c r="AE876" s="53"/>
      <c r="AG876" s="43"/>
      <c r="AH876" s="44"/>
      <c r="AI876" s="45"/>
      <c r="AK876" s="53"/>
      <c r="AM876" s="53"/>
      <c r="AO876" s="53"/>
      <c r="AQ876" s="43"/>
      <c r="AR876" s="44"/>
      <c r="AS876" s="45"/>
    </row>
    <row r="877" spans="1:45" ht="2.25" customHeight="1">
      <c r="A877" s="43"/>
      <c r="B877" s="54"/>
      <c r="C877" s="45"/>
      <c r="E877" s="55"/>
      <c r="G877" s="55"/>
      <c r="K877" s="55"/>
      <c r="M877" s="55"/>
      <c r="O877" s="55"/>
      <c r="Q877" s="43"/>
      <c r="R877" s="54"/>
      <c r="S877" s="45"/>
      <c r="U877" s="55"/>
      <c r="W877" s="55"/>
      <c r="AA877" s="55"/>
      <c r="AC877" s="55"/>
      <c r="AE877" s="55"/>
      <c r="AG877" s="43"/>
      <c r="AH877" s="54"/>
      <c r="AI877" s="45"/>
      <c r="AK877" s="55"/>
      <c r="AM877" s="55"/>
      <c r="AO877" s="55"/>
      <c r="AQ877" s="43"/>
      <c r="AR877" s="54"/>
      <c r="AS877" s="45"/>
    </row>
    <row r="878" spans="1:45" ht="14.25">
      <c r="A878" s="43"/>
      <c r="B878" s="44">
        <v>4</v>
      </c>
      <c r="C878" s="45"/>
      <c r="E878" s="53"/>
      <c r="G878" s="53"/>
      <c r="I878" s="53"/>
      <c r="K878" s="53"/>
      <c r="M878" s="53"/>
      <c r="O878" s="53"/>
      <c r="Q878" s="43"/>
      <c r="R878" s="44"/>
      <c r="S878" s="45"/>
      <c r="U878" s="53"/>
      <c r="W878" s="53"/>
      <c r="Y878" s="53"/>
      <c r="AA878" s="53"/>
      <c r="AC878" s="53"/>
      <c r="AE878" s="53"/>
      <c r="AG878" s="43"/>
      <c r="AH878" s="44"/>
      <c r="AI878" s="45"/>
      <c r="AK878" s="53"/>
      <c r="AM878" s="53"/>
      <c r="AO878" s="53"/>
      <c r="AQ878" s="43"/>
      <c r="AR878" s="44"/>
      <c r="AS878" s="45"/>
    </row>
    <row r="879" spans="1:45" ht="2.25" customHeight="1">
      <c r="A879" s="43"/>
      <c r="B879" s="54"/>
      <c r="C879" s="45"/>
      <c r="E879" s="55"/>
      <c r="G879" s="55"/>
      <c r="K879" s="55"/>
      <c r="M879" s="55"/>
      <c r="O879" s="55"/>
      <c r="Q879" s="43"/>
      <c r="R879" s="54"/>
      <c r="S879" s="45"/>
      <c r="U879" s="55"/>
      <c r="W879" s="55"/>
      <c r="AA879" s="55"/>
      <c r="AC879" s="55"/>
      <c r="AE879" s="55"/>
      <c r="AG879" s="43"/>
      <c r="AH879" s="54"/>
      <c r="AI879" s="45"/>
      <c r="AK879" s="55"/>
      <c r="AM879" s="55"/>
      <c r="AO879" s="55"/>
      <c r="AQ879" s="43"/>
      <c r="AR879" s="54"/>
      <c r="AS879" s="45"/>
    </row>
    <row r="880" spans="1:45" ht="14.25">
      <c r="A880" s="43"/>
      <c r="B880" s="44">
        <v>5</v>
      </c>
      <c r="C880" s="45"/>
      <c r="E880" s="53"/>
      <c r="G880" s="53"/>
      <c r="I880" s="53"/>
      <c r="K880" s="53"/>
      <c r="M880" s="53"/>
      <c r="O880" s="53"/>
      <c r="Q880" s="43"/>
      <c r="R880" s="44"/>
      <c r="S880" s="45"/>
      <c r="U880" s="53"/>
      <c r="W880" s="53"/>
      <c r="Y880" s="53"/>
      <c r="AA880" s="53"/>
      <c r="AC880" s="53"/>
      <c r="AE880" s="53"/>
      <c r="AG880" s="43"/>
      <c r="AH880" s="44"/>
      <c r="AI880" s="45"/>
      <c r="AK880" s="53"/>
      <c r="AM880" s="53"/>
      <c r="AO880" s="53"/>
      <c r="AQ880" s="43"/>
      <c r="AR880" s="44"/>
      <c r="AS880" s="45"/>
    </row>
    <row r="881" spans="1:45" ht="2.25" customHeight="1">
      <c r="A881" s="47"/>
      <c r="B881" s="56"/>
      <c r="C881" s="49"/>
      <c r="D881" s="38"/>
      <c r="E881" s="57"/>
      <c r="F881" s="38"/>
      <c r="G881" s="57"/>
      <c r="H881" s="38"/>
      <c r="I881" s="38"/>
      <c r="J881" s="38"/>
      <c r="K881" s="57"/>
      <c r="L881" s="38"/>
      <c r="M881" s="57"/>
      <c r="N881" s="38"/>
      <c r="O881" s="57"/>
      <c r="P881" s="38"/>
      <c r="Q881" s="47"/>
      <c r="R881" s="56"/>
      <c r="S881" s="49"/>
      <c r="T881" s="38"/>
      <c r="U881" s="57"/>
      <c r="V881" s="38"/>
      <c r="W881" s="57"/>
      <c r="X881" s="38"/>
      <c r="Y881" s="38"/>
      <c r="Z881" s="38"/>
      <c r="AA881" s="57"/>
      <c r="AB881" s="38"/>
      <c r="AC881" s="57"/>
      <c r="AD881" s="38"/>
      <c r="AE881" s="57"/>
      <c r="AF881" s="38"/>
      <c r="AG881" s="47"/>
      <c r="AH881" s="56"/>
      <c r="AI881" s="49"/>
      <c r="AJ881" s="38"/>
      <c r="AK881" s="57"/>
      <c r="AL881" s="38"/>
      <c r="AM881" s="57"/>
      <c r="AN881" s="38"/>
      <c r="AO881" s="57"/>
      <c r="AP881" s="38"/>
      <c r="AQ881" s="47"/>
      <c r="AR881" s="56"/>
      <c r="AS881" s="49"/>
    </row>
    <row r="882" spans="2:45" ht="2.25" customHeight="1">
      <c r="B882" s="55"/>
      <c r="E882" s="55"/>
      <c r="G882" s="55"/>
      <c r="K882" s="55"/>
      <c r="M882" s="55"/>
      <c r="O882" s="55"/>
      <c r="R882" s="55"/>
      <c r="U882" s="55"/>
      <c r="W882" s="55"/>
      <c r="AA882" s="55"/>
      <c r="AC882" s="55"/>
      <c r="AE882" s="55"/>
      <c r="AH882" s="55"/>
      <c r="AJ882" s="40"/>
      <c r="AK882" s="58"/>
      <c r="AL882" s="41"/>
      <c r="AM882" s="58"/>
      <c r="AN882" s="41"/>
      <c r="AO882" s="58"/>
      <c r="AP882" s="41"/>
      <c r="AQ882" s="40"/>
      <c r="AR882" s="58"/>
      <c r="AS882" s="42"/>
    </row>
    <row r="883" spans="2:45" ht="14.25">
      <c r="B883" s="60" t="s">
        <v>53</v>
      </c>
      <c r="E883" s="62"/>
      <c r="F883" s="63"/>
      <c r="G883" s="63"/>
      <c r="H883" s="63"/>
      <c r="I883" s="63"/>
      <c r="J883" s="63"/>
      <c r="K883" s="63"/>
      <c r="L883" s="63"/>
      <c r="M883" s="63"/>
      <c r="N883" s="63"/>
      <c r="O883" s="64"/>
      <c r="Q883" s="68" t="s">
        <v>143</v>
      </c>
      <c r="R883" s="69"/>
      <c r="S883" s="70"/>
      <c r="U883" s="62"/>
      <c r="V883" s="63"/>
      <c r="W883" s="63"/>
      <c r="X883" s="63"/>
      <c r="Y883" s="63"/>
      <c r="Z883" s="63"/>
      <c r="AA883" s="63"/>
      <c r="AB883" s="63"/>
      <c r="AC883" s="63"/>
      <c r="AD883" s="63"/>
      <c r="AE883" s="64"/>
      <c r="AJ883" s="43"/>
      <c r="AK883" s="44"/>
      <c r="AL883" s="46"/>
      <c r="AM883" s="44"/>
      <c r="AN883" s="46"/>
      <c r="AO883" s="44"/>
      <c r="AP883" s="46"/>
      <c r="AQ883" s="43"/>
      <c r="AR883" s="44"/>
      <c r="AS883" s="45"/>
    </row>
    <row r="884" spans="2:45" ht="2.25" customHeight="1">
      <c r="B884" s="61"/>
      <c r="E884" s="65"/>
      <c r="F884" s="66"/>
      <c r="G884" s="66"/>
      <c r="H884" s="66"/>
      <c r="I884" s="66"/>
      <c r="J884" s="66"/>
      <c r="K884" s="66"/>
      <c r="L884" s="66"/>
      <c r="M884" s="66"/>
      <c r="N884" s="66"/>
      <c r="O884" s="67"/>
      <c r="Q884" s="71"/>
      <c r="R884" s="72"/>
      <c r="S884" s="73"/>
      <c r="U884" s="65"/>
      <c r="V884" s="66"/>
      <c r="W884" s="66"/>
      <c r="X884" s="66"/>
      <c r="Y884" s="66"/>
      <c r="Z884" s="66"/>
      <c r="AA884" s="66"/>
      <c r="AB884" s="66"/>
      <c r="AC884" s="66"/>
      <c r="AD884" s="66"/>
      <c r="AE884" s="67"/>
      <c r="AJ884" s="47"/>
      <c r="AK884" s="48"/>
      <c r="AL884" s="48"/>
      <c r="AM884" s="48"/>
      <c r="AN884" s="48"/>
      <c r="AO884" s="48"/>
      <c r="AP884" s="48"/>
      <c r="AQ884" s="47"/>
      <c r="AR884" s="48"/>
      <c r="AS884" s="49"/>
    </row>
    <row r="886" spans="1:45" ht="2.25" customHeight="1">
      <c r="A886" s="32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  <c r="AF886" s="33"/>
      <c r="AG886" s="33"/>
      <c r="AH886" s="33"/>
      <c r="AI886" s="33"/>
      <c r="AJ886" s="33"/>
      <c r="AK886" s="33"/>
      <c r="AL886" s="33"/>
      <c r="AM886" s="33"/>
      <c r="AN886" s="33"/>
      <c r="AO886" s="33"/>
      <c r="AP886" s="33"/>
      <c r="AQ886" s="33"/>
      <c r="AR886" s="33"/>
      <c r="AS886" s="34"/>
    </row>
    <row r="887" spans="1:45" ht="14.25">
      <c r="A887" s="35"/>
      <c r="B887" s="74" t="s">
        <v>98</v>
      </c>
      <c r="C887" s="75"/>
      <c r="D887" s="75"/>
      <c r="E887" s="75"/>
      <c r="F887" s="75"/>
      <c r="G887" s="76"/>
      <c r="I887" s="74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75"/>
      <c r="AA887" s="75"/>
      <c r="AB887" s="75"/>
      <c r="AC887" s="76"/>
      <c r="AE887" s="74" t="s">
        <v>51</v>
      </c>
      <c r="AF887" s="75"/>
      <c r="AG887" s="75"/>
      <c r="AH887" s="75"/>
      <c r="AI887" s="75"/>
      <c r="AJ887" s="75"/>
      <c r="AK887" s="76"/>
      <c r="AM887" s="74"/>
      <c r="AN887" s="75"/>
      <c r="AO887" s="75"/>
      <c r="AP887" s="75"/>
      <c r="AQ887" s="75"/>
      <c r="AR887" s="76"/>
      <c r="AS887" s="36"/>
    </row>
    <row r="888" spans="1:45" ht="2.25" customHeight="1">
      <c r="A888" s="35"/>
      <c r="AS888" s="36"/>
    </row>
    <row r="889" spans="1:45" ht="14.25">
      <c r="A889" s="35"/>
      <c r="B889" s="74" t="s">
        <v>54</v>
      </c>
      <c r="C889" s="75"/>
      <c r="D889" s="75"/>
      <c r="E889" s="75"/>
      <c r="F889" s="75"/>
      <c r="G889" s="76"/>
      <c r="I889" s="74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75"/>
      <c r="AA889" s="75"/>
      <c r="AB889" s="75"/>
      <c r="AC889" s="76"/>
      <c r="AE889" s="74" t="s">
        <v>138</v>
      </c>
      <c r="AF889" s="75"/>
      <c r="AG889" s="75"/>
      <c r="AH889" s="75"/>
      <c r="AI889" s="75"/>
      <c r="AJ889" s="75"/>
      <c r="AK889" s="76"/>
      <c r="AM889" s="74"/>
      <c r="AN889" s="75"/>
      <c r="AO889" s="75"/>
      <c r="AP889" s="75"/>
      <c r="AQ889" s="75"/>
      <c r="AR889" s="76"/>
      <c r="AS889" s="36"/>
    </row>
    <row r="890" spans="1:46" ht="2.25" customHeight="1">
      <c r="A890" s="37"/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9"/>
      <c r="AT890" s="30"/>
    </row>
    <row r="891" spans="1:45" ht="2.25" customHeight="1">
      <c r="A891" s="40"/>
      <c r="B891" s="41"/>
      <c r="C891" s="42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0"/>
      <c r="R891" s="41"/>
      <c r="S891" s="42"/>
      <c r="T891" s="41"/>
      <c r="U891" s="41"/>
      <c r="V891" s="41"/>
      <c r="W891" s="41"/>
      <c r="X891" s="41"/>
      <c r="Y891" s="41"/>
      <c r="Z891" s="41"/>
      <c r="AA891" s="41"/>
      <c r="AB891" s="41"/>
      <c r="AC891" s="41"/>
      <c r="AD891" s="41"/>
      <c r="AE891" s="41"/>
      <c r="AF891" s="41"/>
      <c r="AG891" s="40"/>
      <c r="AH891" s="41"/>
      <c r="AI891" s="42"/>
      <c r="AJ891" s="41"/>
      <c r="AK891" s="41"/>
      <c r="AL891" s="41"/>
      <c r="AM891" s="41"/>
      <c r="AN891" s="41"/>
      <c r="AO891" s="41"/>
      <c r="AP891" s="41"/>
      <c r="AQ891" s="40"/>
      <c r="AR891" s="41"/>
      <c r="AS891" s="42"/>
    </row>
    <row r="892" spans="1:45" ht="14.25">
      <c r="A892" s="43"/>
      <c r="B892" s="44" t="s">
        <v>134</v>
      </c>
      <c r="C892" s="45"/>
      <c r="D892" s="46"/>
      <c r="E892" s="44">
        <v>1</v>
      </c>
      <c r="F892" s="46"/>
      <c r="G892" s="44">
        <v>2</v>
      </c>
      <c r="H892" s="46"/>
      <c r="I892" s="44">
        <v>3</v>
      </c>
      <c r="J892" s="46"/>
      <c r="K892" s="44">
        <v>4</v>
      </c>
      <c r="L892" s="46"/>
      <c r="M892" s="44">
        <v>5</v>
      </c>
      <c r="N892" s="46"/>
      <c r="O892" s="44">
        <v>6</v>
      </c>
      <c r="P892" s="46"/>
      <c r="Q892" s="43"/>
      <c r="R892" s="44" t="s">
        <v>135</v>
      </c>
      <c r="S892" s="45"/>
      <c r="T892" s="46"/>
      <c r="U892" s="44">
        <v>1</v>
      </c>
      <c r="V892" s="46"/>
      <c r="W892" s="44">
        <v>2</v>
      </c>
      <c r="X892" s="46"/>
      <c r="Y892" s="44">
        <v>3</v>
      </c>
      <c r="Z892" s="46"/>
      <c r="AA892" s="44">
        <v>4</v>
      </c>
      <c r="AB892" s="46"/>
      <c r="AC892" s="44">
        <v>5</v>
      </c>
      <c r="AD892" s="46"/>
      <c r="AE892" s="44">
        <v>6</v>
      </c>
      <c r="AF892" s="46"/>
      <c r="AG892" s="43"/>
      <c r="AH892" s="44" t="s">
        <v>135</v>
      </c>
      <c r="AI892" s="45"/>
      <c r="AJ892" s="46"/>
      <c r="AK892" s="44" t="s">
        <v>136</v>
      </c>
      <c r="AL892" s="46"/>
      <c r="AM892" s="44" t="s">
        <v>57</v>
      </c>
      <c r="AN892" s="46"/>
      <c r="AO892" s="44" t="s">
        <v>2</v>
      </c>
      <c r="AP892" s="46"/>
      <c r="AQ892" s="43"/>
      <c r="AR892" s="44" t="s">
        <v>137</v>
      </c>
      <c r="AS892" s="45"/>
    </row>
    <row r="893" spans="1:45" ht="2.25" customHeight="1">
      <c r="A893" s="47"/>
      <c r="B893" s="48"/>
      <c r="C893" s="49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7"/>
      <c r="R893" s="48"/>
      <c r="S893" s="49"/>
      <c r="T893" s="48"/>
      <c r="U893" s="48"/>
      <c r="V893" s="48"/>
      <c r="W893" s="48"/>
      <c r="X893" s="48"/>
      <c r="Y893" s="48"/>
      <c r="Z893" s="48"/>
      <c r="AA893" s="48"/>
      <c r="AB893" s="48"/>
      <c r="AC893" s="48"/>
      <c r="AD893" s="48"/>
      <c r="AE893" s="48"/>
      <c r="AF893" s="48"/>
      <c r="AG893" s="47"/>
      <c r="AH893" s="48"/>
      <c r="AI893" s="49"/>
      <c r="AJ893" s="48"/>
      <c r="AK893" s="48"/>
      <c r="AL893" s="48"/>
      <c r="AM893" s="48"/>
      <c r="AN893" s="48"/>
      <c r="AO893" s="48"/>
      <c r="AP893" s="48"/>
      <c r="AQ893" s="47"/>
      <c r="AR893" s="48"/>
      <c r="AS893" s="49"/>
    </row>
    <row r="894" spans="1:45" ht="2.25" customHeight="1">
      <c r="A894" s="43"/>
      <c r="B894" s="50"/>
      <c r="C894" s="51"/>
      <c r="D894" s="52"/>
      <c r="E894" s="52"/>
      <c r="F894" s="52"/>
      <c r="G894" s="52"/>
      <c r="Q894" s="43"/>
      <c r="R894" s="46"/>
      <c r="S894" s="45"/>
      <c r="AG894" s="43"/>
      <c r="AH894" s="46"/>
      <c r="AI894" s="45"/>
      <c r="AQ894" s="43"/>
      <c r="AR894" s="50"/>
      <c r="AS894" s="45"/>
    </row>
    <row r="895" spans="1:45" ht="14.25">
      <c r="A895" s="43"/>
      <c r="B895" s="44">
        <v>1</v>
      </c>
      <c r="C895" s="45"/>
      <c r="E895" s="53"/>
      <c r="G895" s="53"/>
      <c r="I895" s="53"/>
      <c r="K895" s="53"/>
      <c r="M895" s="53"/>
      <c r="O895" s="53"/>
      <c r="Q895" s="43"/>
      <c r="R895" s="44"/>
      <c r="S895" s="45"/>
      <c r="U895" s="53"/>
      <c r="W895" s="53"/>
      <c r="Y895" s="53"/>
      <c r="AA895" s="53"/>
      <c r="AC895" s="53"/>
      <c r="AE895" s="53"/>
      <c r="AG895" s="43"/>
      <c r="AH895" s="44"/>
      <c r="AI895" s="45"/>
      <c r="AK895" s="53"/>
      <c r="AM895" s="53"/>
      <c r="AO895" s="53"/>
      <c r="AQ895" s="43"/>
      <c r="AR895" s="44"/>
      <c r="AS895" s="45"/>
    </row>
    <row r="896" spans="1:45" ht="2.25" customHeight="1">
      <c r="A896" s="43"/>
      <c r="B896" s="50"/>
      <c r="C896" s="45"/>
      <c r="E896" s="52"/>
      <c r="G896" s="52"/>
      <c r="K896" s="52"/>
      <c r="M896" s="52"/>
      <c r="O896" s="52"/>
      <c r="Q896" s="43"/>
      <c r="R896" s="50"/>
      <c r="S896" s="45"/>
      <c r="U896" s="52"/>
      <c r="W896" s="52"/>
      <c r="AA896" s="52"/>
      <c r="AC896" s="52"/>
      <c r="AE896" s="52"/>
      <c r="AG896" s="43"/>
      <c r="AH896" s="50"/>
      <c r="AI896" s="45"/>
      <c r="AK896" s="52"/>
      <c r="AM896" s="52"/>
      <c r="AO896" s="52"/>
      <c r="AQ896" s="43"/>
      <c r="AR896" s="50"/>
      <c r="AS896" s="45"/>
    </row>
    <row r="897" spans="1:45" ht="14.25">
      <c r="A897" s="43"/>
      <c r="B897" s="44">
        <v>2</v>
      </c>
      <c r="C897" s="45"/>
      <c r="E897" s="53"/>
      <c r="G897" s="53"/>
      <c r="I897" s="53"/>
      <c r="K897" s="53"/>
      <c r="M897" s="53"/>
      <c r="O897" s="53"/>
      <c r="Q897" s="43"/>
      <c r="R897" s="44"/>
      <c r="S897" s="45"/>
      <c r="U897" s="53"/>
      <c r="W897" s="53"/>
      <c r="Y897" s="53"/>
      <c r="AA897" s="53"/>
      <c r="AC897" s="53"/>
      <c r="AE897" s="53"/>
      <c r="AG897" s="43"/>
      <c r="AH897" s="44"/>
      <c r="AI897" s="45"/>
      <c r="AK897" s="53"/>
      <c r="AM897" s="53"/>
      <c r="AO897" s="53"/>
      <c r="AQ897" s="43"/>
      <c r="AR897" s="44"/>
      <c r="AS897" s="45"/>
    </row>
    <row r="898" spans="1:45" ht="2.25" customHeight="1">
      <c r="A898" s="43"/>
      <c r="B898" s="46"/>
      <c r="C898" s="45"/>
      <c r="Q898" s="43"/>
      <c r="R898" s="46"/>
      <c r="S898" s="45"/>
      <c r="AG898" s="43"/>
      <c r="AH898" s="46"/>
      <c r="AI898" s="45"/>
      <c r="AQ898" s="43"/>
      <c r="AR898" s="46"/>
      <c r="AS898" s="45"/>
    </row>
    <row r="899" spans="1:45" ht="14.25">
      <c r="A899" s="43"/>
      <c r="B899" s="44">
        <v>3</v>
      </c>
      <c r="C899" s="45"/>
      <c r="E899" s="53"/>
      <c r="G899" s="53"/>
      <c r="I899" s="53"/>
      <c r="K899" s="53"/>
      <c r="M899" s="53"/>
      <c r="O899" s="53"/>
      <c r="Q899" s="43"/>
      <c r="R899" s="44"/>
      <c r="S899" s="45"/>
      <c r="U899" s="53"/>
      <c r="W899" s="53"/>
      <c r="Y899" s="53"/>
      <c r="AA899" s="53"/>
      <c r="AC899" s="53"/>
      <c r="AE899" s="53"/>
      <c r="AG899" s="43"/>
      <c r="AH899" s="44"/>
      <c r="AI899" s="45"/>
      <c r="AK899" s="53"/>
      <c r="AM899" s="53"/>
      <c r="AO899" s="53"/>
      <c r="AQ899" s="43"/>
      <c r="AR899" s="44"/>
      <c r="AS899" s="45"/>
    </row>
    <row r="900" spans="1:45" ht="2.25" customHeight="1">
      <c r="A900" s="43"/>
      <c r="B900" s="54"/>
      <c r="C900" s="45"/>
      <c r="E900" s="55"/>
      <c r="G900" s="55"/>
      <c r="K900" s="55"/>
      <c r="M900" s="55"/>
      <c r="O900" s="55"/>
      <c r="Q900" s="43"/>
      <c r="R900" s="54"/>
      <c r="S900" s="45"/>
      <c r="U900" s="55"/>
      <c r="W900" s="55"/>
      <c r="AA900" s="55"/>
      <c r="AC900" s="55"/>
      <c r="AE900" s="55"/>
      <c r="AG900" s="43"/>
      <c r="AH900" s="54"/>
      <c r="AI900" s="45"/>
      <c r="AK900" s="55"/>
      <c r="AM900" s="55"/>
      <c r="AO900" s="55"/>
      <c r="AQ900" s="43"/>
      <c r="AR900" s="54"/>
      <c r="AS900" s="45"/>
    </row>
    <row r="901" spans="1:45" ht="14.25">
      <c r="A901" s="43"/>
      <c r="B901" s="44">
        <v>4</v>
      </c>
      <c r="C901" s="45"/>
      <c r="E901" s="53"/>
      <c r="G901" s="53"/>
      <c r="I901" s="53"/>
      <c r="K901" s="53"/>
      <c r="M901" s="53"/>
      <c r="O901" s="53"/>
      <c r="Q901" s="43"/>
      <c r="R901" s="44"/>
      <c r="S901" s="45"/>
      <c r="U901" s="53"/>
      <c r="W901" s="53"/>
      <c r="Y901" s="53"/>
      <c r="AA901" s="53"/>
      <c r="AC901" s="53"/>
      <c r="AE901" s="53"/>
      <c r="AG901" s="43"/>
      <c r="AH901" s="44"/>
      <c r="AI901" s="45"/>
      <c r="AK901" s="53"/>
      <c r="AM901" s="53"/>
      <c r="AO901" s="53"/>
      <c r="AQ901" s="43"/>
      <c r="AR901" s="44"/>
      <c r="AS901" s="45"/>
    </row>
    <row r="902" spans="1:45" ht="2.25" customHeight="1">
      <c r="A902" s="43"/>
      <c r="B902" s="54"/>
      <c r="C902" s="45"/>
      <c r="E902" s="55"/>
      <c r="G902" s="55"/>
      <c r="K902" s="55"/>
      <c r="M902" s="55"/>
      <c r="O902" s="55"/>
      <c r="Q902" s="43"/>
      <c r="R902" s="54"/>
      <c r="S902" s="45"/>
      <c r="U902" s="55"/>
      <c r="W902" s="55"/>
      <c r="AA902" s="55"/>
      <c r="AC902" s="55"/>
      <c r="AE902" s="55"/>
      <c r="AG902" s="43"/>
      <c r="AH902" s="54"/>
      <c r="AI902" s="45"/>
      <c r="AK902" s="55"/>
      <c r="AM902" s="55"/>
      <c r="AO902" s="55"/>
      <c r="AQ902" s="43"/>
      <c r="AR902" s="54"/>
      <c r="AS902" s="45"/>
    </row>
    <row r="903" spans="1:45" ht="14.25">
      <c r="A903" s="43"/>
      <c r="B903" s="44">
        <v>5</v>
      </c>
      <c r="C903" s="45"/>
      <c r="E903" s="53"/>
      <c r="G903" s="53"/>
      <c r="I903" s="53"/>
      <c r="K903" s="53"/>
      <c r="M903" s="53"/>
      <c r="O903" s="53"/>
      <c r="Q903" s="43"/>
      <c r="R903" s="44"/>
      <c r="S903" s="45"/>
      <c r="U903" s="53"/>
      <c r="W903" s="53"/>
      <c r="Y903" s="53"/>
      <c r="AA903" s="53"/>
      <c r="AC903" s="53"/>
      <c r="AE903" s="53"/>
      <c r="AG903" s="43"/>
      <c r="AH903" s="44"/>
      <c r="AI903" s="45"/>
      <c r="AK903" s="53"/>
      <c r="AM903" s="53"/>
      <c r="AO903" s="53"/>
      <c r="AQ903" s="43"/>
      <c r="AR903" s="44"/>
      <c r="AS903" s="45"/>
    </row>
    <row r="904" spans="1:45" ht="2.25" customHeight="1">
      <c r="A904" s="47"/>
      <c r="B904" s="56"/>
      <c r="C904" s="49"/>
      <c r="D904" s="38"/>
      <c r="E904" s="57"/>
      <c r="F904" s="38"/>
      <c r="G904" s="57"/>
      <c r="H904" s="38"/>
      <c r="I904" s="38"/>
      <c r="J904" s="38"/>
      <c r="K904" s="57"/>
      <c r="L904" s="38"/>
      <c r="M904" s="57"/>
      <c r="N904" s="38"/>
      <c r="O904" s="57"/>
      <c r="P904" s="38"/>
      <c r="Q904" s="47"/>
      <c r="R904" s="56"/>
      <c r="S904" s="49"/>
      <c r="T904" s="38"/>
      <c r="U904" s="57"/>
      <c r="V904" s="38"/>
      <c r="W904" s="57"/>
      <c r="X904" s="38"/>
      <c r="Y904" s="38"/>
      <c r="Z904" s="38"/>
      <c r="AA904" s="57"/>
      <c r="AB904" s="38"/>
      <c r="AC904" s="57"/>
      <c r="AD904" s="38"/>
      <c r="AE904" s="57"/>
      <c r="AF904" s="38"/>
      <c r="AG904" s="47"/>
      <c r="AH904" s="56"/>
      <c r="AI904" s="49"/>
      <c r="AJ904" s="38"/>
      <c r="AK904" s="57"/>
      <c r="AL904" s="38"/>
      <c r="AM904" s="57"/>
      <c r="AN904" s="38"/>
      <c r="AO904" s="57"/>
      <c r="AP904" s="38"/>
      <c r="AQ904" s="47"/>
      <c r="AR904" s="56"/>
      <c r="AS904" s="49"/>
    </row>
    <row r="905" spans="2:45" ht="2.25" customHeight="1">
      <c r="B905" s="55"/>
      <c r="E905" s="55"/>
      <c r="G905" s="55"/>
      <c r="K905" s="55"/>
      <c r="M905" s="55"/>
      <c r="O905" s="55"/>
      <c r="R905" s="55"/>
      <c r="U905" s="55"/>
      <c r="W905" s="55"/>
      <c r="AA905" s="55"/>
      <c r="AC905" s="55"/>
      <c r="AE905" s="55"/>
      <c r="AH905" s="55"/>
      <c r="AJ905" s="40"/>
      <c r="AK905" s="58"/>
      <c r="AL905" s="41"/>
      <c r="AM905" s="58"/>
      <c r="AN905" s="41"/>
      <c r="AO905" s="58"/>
      <c r="AP905" s="41"/>
      <c r="AQ905" s="40"/>
      <c r="AR905" s="58"/>
      <c r="AS905" s="42"/>
    </row>
    <row r="906" spans="2:45" ht="14.25">
      <c r="B906" s="60" t="s">
        <v>53</v>
      </c>
      <c r="E906" s="62"/>
      <c r="F906" s="63"/>
      <c r="G906" s="63"/>
      <c r="H906" s="63"/>
      <c r="I906" s="63"/>
      <c r="J906" s="63"/>
      <c r="K906" s="63"/>
      <c r="L906" s="63"/>
      <c r="M906" s="63"/>
      <c r="N906" s="63"/>
      <c r="O906" s="64"/>
      <c r="Q906" s="68" t="s">
        <v>143</v>
      </c>
      <c r="R906" s="69"/>
      <c r="S906" s="70"/>
      <c r="U906" s="62"/>
      <c r="V906" s="63"/>
      <c r="W906" s="63"/>
      <c r="X906" s="63"/>
      <c r="Y906" s="63"/>
      <c r="Z906" s="63"/>
      <c r="AA906" s="63"/>
      <c r="AB906" s="63"/>
      <c r="AC906" s="63"/>
      <c r="AD906" s="63"/>
      <c r="AE906" s="64"/>
      <c r="AJ906" s="43"/>
      <c r="AK906" s="44"/>
      <c r="AL906" s="46"/>
      <c r="AM906" s="44"/>
      <c r="AN906" s="46"/>
      <c r="AO906" s="44"/>
      <c r="AP906" s="46"/>
      <c r="AQ906" s="43"/>
      <c r="AR906" s="44"/>
      <c r="AS906" s="45"/>
    </row>
    <row r="907" spans="2:45" ht="2.25" customHeight="1">
      <c r="B907" s="61"/>
      <c r="E907" s="65"/>
      <c r="F907" s="66"/>
      <c r="G907" s="66"/>
      <c r="H907" s="66"/>
      <c r="I907" s="66"/>
      <c r="J907" s="66"/>
      <c r="K907" s="66"/>
      <c r="L907" s="66"/>
      <c r="M907" s="66"/>
      <c r="N907" s="66"/>
      <c r="O907" s="67"/>
      <c r="Q907" s="71"/>
      <c r="R907" s="72"/>
      <c r="S907" s="73"/>
      <c r="U907" s="65"/>
      <c r="V907" s="66"/>
      <c r="W907" s="66"/>
      <c r="X907" s="66"/>
      <c r="Y907" s="66"/>
      <c r="Z907" s="66"/>
      <c r="AA907" s="66"/>
      <c r="AB907" s="66"/>
      <c r="AC907" s="66"/>
      <c r="AD907" s="66"/>
      <c r="AE907" s="67"/>
      <c r="AJ907" s="47"/>
      <c r="AK907" s="48"/>
      <c r="AL907" s="48"/>
      <c r="AM907" s="48"/>
      <c r="AN907" s="48"/>
      <c r="AO907" s="48"/>
      <c r="AP907" s="48"/>
      <c r="AQ907" s="47"/>
      <c r="AR907" s="48"/>
      <c r="AS907" s="49"/>
    </row>
    <row r="909" spans="1:45" ht="2.25" customHeight="1">
      <c r="A909" s="32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F909" s="33"/>
      <c r="AG909" s="33"/>
      <c r="AH909" s="33"/>
      <c r="AI909" s="33"/>
      <c r="AJ909" s="33"/>
      <c r="AK909" s="33"/>
      <c r="AL909" s="33"/>
      <c r="AM909" s="33"/>
      <c r="AN909" s="33"/>
      <c r="AO909" s="33"/>
      <c r="AP909" s="33"/>
      <c r="AQ909" s="33"/>
      <c r="AR909" s="33"/>
      <c r="AS909" s="34"/>
    </row>
    <row r="910" spans="1:45" ht="14.25">
      <c r="A910" s="35"/>
      <c r="B910" s="74" t="s">
        <v>98</v>
      </c>
      <c r="C910" s="75"/>
      <c r="D910" s="75"/>
      <c r="E910" s="75"/>
      <c r="F910" s="75"/>
      <c r="G910" s="76"/>
      <c r="I910" s="74"/>
      <c r="J910" s="75"/>
      <c r="K910" s="75"/>
      <c r="L910" s="75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  <c r="Z910" s="75"/>
      <c r="AA910" s="75"/>
      <c r="AB910" s="75"/>
      <c r="AC910" s="76"/>
      <c r="AE910" s="74" t="s">
        <v>51</v>
      </c>
      <c r="AF910" s="75"/>
      <c r="AG910" s="75"/>
      <c r="AH910" s="75"/>
      <c r="AI910" s="75"/>
      <c r="AJ910" s="75"/>
      <c r="AK910" s="76"/>
      <c r="AM910" s="74"/>
      <c r="AN910" s="75"/>
      <c r="AO910" s="75"/>
      <c r="AP910" s="75"/>
      <c r="AQ910" s="75"/>
      <c r="AR910" s="76"/>
      <c r="AS910" s="36"/>
    </row>
    <row r="911" spans="1:45" ht="2.25" customHeight="1">
      <c r="A911" s="35"/>
      <c r="AS911" s="36"/>
    </row>
    <row r="912" spans="1:45" ht="14.25">
      <c r="A912" s="35"/>
      <c r="B912" s="74" t="s">
        <v>54</v>
      </c>
      <c r="C912" s="75"/>
      <c r="D912" s="75"/>
      <c r="E912" s="75"/>
      <c r="F912" s="75"/>
      <c r="G912" s="76"/>
      <c r="I912" s="74"/>
      <c r="J912" s="75"/>
      <c r="K912" s="75"/>
      <c r="L912" s="75"/>
      <c r="M912" s="75"/>
      <c r="N912" s="75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75"/>
      <c r="Z912" s="75"/>
      <c r="AA912" s="75"/>
      <c r="AB912" s="75"/>
      <c r="AC912" s="76"/>
      <c r="AE912" s="74" t="s">
        <v>138</v>
      </c>
      <c r="AF912" s="75"/>
      <c r="AG912" s="75"/>
      <c r="AH912" s="75"/>
      <c r="AI912" s="75"/>
      <c r="AJ912" s="75"/>
      <c r="AK912" s="76"/>
      <c r="AM912" s="74"/>
      <c r="AN912" s="75"/>
      <c r="AO912" s="75"/>
      <c r="AP912" s="75"/>
      <c r="AQ912" s="75"/>
      <c r="AR912" s="76"/>
      <c r="AS912" s="36"/>
    </row>
    <row r="913" spans="1:46" ht="2.25" customHeight="1">
      <c r="A913" s="37"/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9"/>
      <c r="AT913" s="30"/>
    </row>
    <row r="914" spans="1:45" ht="2.25" customHeight="1">
      <c r="A914" s="40"/>
      <c r="B914" s="41"/>
      <c r="C914" s="42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0"/>
      <c r="R914" s="41"/>
      <c r="S914" s="42"/>
      <c r="T914" s="41"/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  <c r="AE914" s="41"/>
      <c r="AF914" s="41"/>
      <c r="AG914" s="40"/>
      <c r="AH914" s="41"/>
      <c r="AI914" s="42"/>
      <c r="AJ914" s="41"/>
      <c r="AK914" s="41"/>
      <c r="AL914" s="41"/>
      <c r="AM914" s="41"/>
      <c r="AN914" s="41"/>
      <c r="AO914" s="41"/>
      <c r="AP914" s="41"/>
      <c r="AQ914" s="40"/>
      <c r="AR914" s="41"/>
      <c r="AS914" s="42"/>
    </row>
    <row r="915" spans="1:45" ht="14.25">
      <c r="A915" s="43"/>
      <c r="B915" s="44" t="s">
        <v>134</v>
      </c>
      <c r="C915" s="45"/>
      <c r="D915" s="46"/>
      <c r="E915" s="44">
        <v>1</v>
      </c>
      <c r="F915" s="46"/>
      <c r="G915" s="44">
        <v>2</v>
      </c>
      <c r="H915" s="46"/>
      <c r="I915" s="44">
        <v>3</v>
      </c>
      <c r="J915" s="46"/>
      <c r="K915" s="44">
        <v>4</v>
      </c>
      <c r="L915" s="46"/>
      <c r="M915" s="44">
        <v>5</v>
      </c>
      <c r="N915" s="46"/>
      <c r="O915" s="44">
        <v>6</v>
      </c>
      <c r="P915" s="46"/>
      <c r="Q915" s="43"/>
      <c r="R915" s="44" t="s">
        <v>135</v>
      </c>
      <c r="S915" s="45"/>
      <c r="T915" s="46"/>
      <c r="U915" s="44">
        <v>1</v>
      </c>
      <c r="V915" s="46"/>
      <c r="W915" s="44">
        <v>2</v>
      </c>
      <c r="X915" s="46"/>
      <c r="Y915" s="44">
        <v>3</v>
      </c>
      <c r="Z915" s="46"/>
      <c r="AA915" s="44">
        <v>4</v>
      </c>
      <c r="AB915" s="46"/>
      <c r="AC915" s="44">
        <v>5</v>
      </c>
      <c r="AD915" s="46"/>
      <c r="AE915" s="44">
        <v>6</v>
      </c>
      <c r="AF915" s="46"/>
      <c r="AG915" s="43"/>
      <c r="AH915" s="44" t="s">
        <v>135</v>
      </c>
      <c r="AI915" s="45"/>
      <c r="AJ915" s="46"/>
      <c r="AK915" s="44" t="s">
        <v>136</v>
      </c>
      <c r="AL915" s="46"/>
      <c r="AM915" s="44" t="s">
        <v>57</v>
      </c>
      <c r="AN915" s="46"/>
      <c r="AO915" s="44" t="s">
        <v>2</v>
      </c>
      <c r="AP915" s="46"/>
      <c r="AQ915" s="43"/>
      <c r="AR915" s="44" t="s">
        <v>137</v>
      </c>
      <c r="AS915" s="45"/>
    </row>
    <row r="916" spans="1:45" ht="2.25" customHeight="1">
      <c r="A916" s="47"/>
      <c r="B916" s="48"/>
      <c r="C916" s="49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  <c r="Q916" s="47"/>
      <c r="R916" s="48"/>
      <c r="S916" s="49"/>
      <c r="T916" s="48"/>
      <c r="U916" s="48"/>
      <c r="V916" s="48"/>
      <c r="W916" s="48"/>
      <c r="X916" s="48"/>
      <c r="Y916" s="48"/>
      <c r="Z916" s="48"/>
      <c r="AA916" s="48"/>
      <c r="AB916" s="48"/>
      <c r="AC916" s="48"/>
      <c r="AD916" s="48"/>
      <c r="AE916" s="48"/>
      <c r="AF916" s="48"/>
      <c r="AG916" s="47"/>
      <c r="AH916" s="48"/>
      <c r="AI916" s="49"/>
      <c r="AJ916" s="48"/>
      <c r="AK916" s="48"/>
      <c r="AL916" s="48"/>
      <c r="AM916" s="48"/>
      <c r="AN916" s="48"/>
      <c r="AO916" s="48"/>
      <c r="AP916" s="48"/>
      <c r="AQ916" s="47"/>
      <c r="AR916" s="48"/>
      <c r="AS916" s="49"/>
    </row>
    <row r="917" spans="1:45" ht="2.25" customHeight="1">
      <c r="A917" s="43"/>
      <c r="B917" s="50"/>
      <c r="C917" s="51"/>
      <c r="D917" s="52"/>
      <c r="E917" s="52"/>
      <c r="F917" s="52"/>
      <c r="G917" s="52"/>
      <c r="Q917" s="43"/>
      <c r="R917" s="46"/>
      <c r="S917" s="45"/>
      <c r="AG917" s="43"/>
      <c r="AH917" s="46"/>
      <c r="AI917" s="45"/>
      <c r="AQ917" s="43"/>
      <c r="AR917" s="50"/>
      <c r="AS917" s="45"/>
    </row>
    <row r="918" spans="1:45" ht="14.25">
      <c r="A918" s="43"/>
      <c r="B918" s="44">
        <v>1</v>
      </c>
      <c r="C918" s="45"/>
      <c r="E918" s="53"/>
      <c r="G918" s="53"/>
      <c r="I918" s="53"/>
      <c r="K918" s="53"/>
      <c r="M918" s="53"/>
      <c r="O918" s="53"/>
      <c r="Q918" s="43"/>
      <c r="R918" s="44"/>
      <c r="S918" s="45"/>
      <c r="U918" s="53"/>
      <c r="W918" s="53"/>
      <c r="Y918" s="53"/>
      <c r="AA918" s="53"/>
      <c r="AC918" s="53"/>
      <c r="AE918" s="53"/>
      <c r="AG918" s="43"/>
      <c r="AH918" s="44"/>
      <c r="AI918" s="45"/>
      <c r="AK918" s="53"/>
      <c r="AM918" s="53"/>
      <c r="AO918" s="53"/>
      <c r="AQ918" s="43"/>
      <c r="AR918" s="44"/>
      <c r="AS918" s="45"/>
    </row>
    <row r="919" spans="1:45" ht="2.25" customHeight="1">
      <c r="A919" s="43"/>
      <c r="B919" s="50"/>
      <c r="C919" s="45"/>
      <c r="E919" s="52"/>
      <c r="G919" s="52"/>
      <c r="K919" s="52"/>
      <c r="M919" s="52"/>
      <c r="O919" s="52"/>
      <c r="Q919" s="43"/>
      <c r="R919" s="50"/>
      <c r="S919" s="45"/>
      <c r="U919" s="52"/>
      <c r="W919" s="52"/>
      <c r="AA919" s="52"/>
      <c r="AC919" s="52"/>
      <c r="AE919" s="52"/>
      <c r="AG919" s="43"/>
      <c r="AH919" s="50"/>
      <c r="AI919" s="45"/>
      <c r="AK919" s="52"/>
      <c r="AM919" s="52"/>
      <c r="AO919" s="52"/>
      <c r="AQ919" s="43"/>
      <c r="AR919" s="50"/>
      <c r="AS919" s="45"/>
    </row>
    <row r="920" spans="1:45" ht="14.25">
      <c r="A920" s="43"/>
      <c r="B920" s="44">
        <v>2</v>
      </c>
      <c r="C920" s="45"/>
      <c r="E920" s="53"/>
      <c r="G920" s="53"/>
      <c r="I920" s="53"/>
      <c r="K920" s="53"/>
      <c r="M920" s="53"/>
      <c r="O920" s="53"/>
      <c r="Q920" s="43"/>
      <c r="R920" s="44"/>
      <c r="S920" s="45"/>
      <c r="U920" s="53"/>
      <c r="W920" s="53"/>
      <c r="Y920" s="53"/>
      <c r="AA920" s="53"/>
      <c r="AC920" s="53"/>
      <c r="AE920" s="53"/>
      <c r="AG920" s="43"/>
      <c r="AH920" s="44"/>
      <c r="AI920" s="45"/>
      <c r="AK920" s="53"/>
      <c r="AM920" s="53"/>
      <c r="AO920" s="53"/>
      <c r="AQ920" s="43"/>
      <c r="AR920" s="44"/>
      <c r="AS920" s="45"/>
    </row>
    <row r="921" spans="1:45" ht="2.25" customHeight="1">
      <c r="A921" s="43"/>
      <c r="B921" s="46"/>
      <c r="C921" s="45"/>
      <c r="Q921" s="43"/>
      <c r="R921" s="46"/>
      <c r="S921" s="45"/>
      <c r="AG921" s="43"/>
      <c r="AH921" s="46"/>
      <c r="AI921" s="45"/>
      <c r="AQ921" s="43"/>
      <c r="AR921" s="46"/>
      <c r="AS921" s="45"/>
    </row>
    <row r="922" spans="1:45" ht="14.25">
      <c r="A922" s="43"/>
      <c r="B922" s="44">
        <v>3</v>
      </c>
      <c r="C922" s="45"/>
      <c r="E922" s="53"/>
      <c r="G922" s="53"/>
      <c r="I922" s="53"/>
      <c r="K922" s="53"/>
      <c r="M922" s="53"/>
      <c r="O922" s="53"/>
      <c r="Q922" s="43"/>
      <c r="R922" s="44"/>
      <c r="S922" s="45"/>
      <c r="U922" s="53"/>
      <c r="W922" s="53"/>
      <c r="Y922" s="53"/>
      <c r="AA922" s="53"/>
      <c r="AC922" s="53"/>
      <c r="AE922" s="53"/>
      <c r="AG922" s="43"/>
      <c r="AH922" s="44"/>
      <c r="AI922" s="45"/>
      <c r="AK922" s="53"/>
      <c r="AM922" s="53"/>
      <c r="AO922" s="53"/>
      <c r="AQ922" s="43"/>
      <c r="AR922" s="44"/>
      <c r="AS922" s="45"/>
    </row>
    <row r="923" spans="1:45" ht="2.25" customHeight="1">
      <c r="A923" s="43"/>
      <c r="B923" s="54"/>
      <c r="C923" s="45"/>
      <c r="E923" s="55"/>
      <c r="G923" s="55"/>
      <c r="K923" s="55"/>
      <c r="M923" s="55"/>
      <c r="O923" s="55"/>
      <c r="Q923" s="43"/>
      <c r="R923" s="54"/>
      <c r="S923" s="45"/>
      <c r="U923" s="55"/>
      <c r="W923" s="55"/>
      <c r="AA923" s="55"/>
      <c r="AC923" s="55"/>
      <c r="AE923" s="55"/>
      <c r="AG923" s="43"/>
      <c r="AH923" s="54"/>
      <c r="AI923" s="45"/>
      <c r="AK923" s="55"/>
      <c r="AM923" s="55"/>
      <c r="AO923" s="55"/>
      <c r="AQ923" s="43"/>
      <c r="AR923" s="54"/>
      <c r="AS923" s="45"/>
    </row>
    <row r="924" spans="1:45" ht="14.25">
      <c r="A924" s="43"/>
      <c r="B924" s="44">
        <v>4</v>
      </c>
      <c r="C924" s="45"/>
      <c r="E924" s="53"/>
      <c r="G924" s="53"/>
      <c r="I924" s="53"/>
      <c r="K924" s="53"/>
      <c r="M924" s="53"/>
      <c r="O924" s="53"/>
      <c r="Q924" s="43"/>
      <c r="R924" s="44"/>
      <c r="S924" s="45"/>
      <c r="U924" s="53"/>
      <c r="W924" s="53"/>
      <c r="Y924" s="53"/>
      <c r="AA924" s="53"/>
      <c r="AC924" s="53"/>
      <c r="AE924" s="53"/>
      <c r="AG924" s="43"/>
      <c r="AH924" s="44"/>
      <c r="AI924" s="45"/>
      <c r="AK924" s="53"/>
      <c r="AM924" s="53"/>
      <c r="AO924" s="53"/>
      <c r="AQ924" s="43"/>
      <c r="AR924" s="44"/>
      <c r="AS924" s="45"/>
    </row>
    <row r="925" spans="1:45" ht="2.25" customHeight="1">
      <c r="A925" s="43"/>
      <c r="B925" s="54"/>
      <c r="C925" s="45"/>
      <c r="E925" s="55"/>
      <c r="G925" s="55"/>
      <c r="K925" s="55"/>
      <c r="M925" s="55"/>
      <c r="O925" s="55"/>
      <c r="Q925" s="43"/>
      <c r="R925" s="54"/>
      <c r="S925" s="45"/>
      <c r="U925" s="55"/>
      <c r="W925" s="55"/>
      <c r="AA925" s="55"/>
      <c r="AC925" s="55"/>
      <c r="AE925" s="55"/>
      <c r="AG925" s="43"/>
      <c r="AH925" s="54"/>
      <c r="AI925" s="45"/>
      <c r="AK925" s="55"/>
      <c r="AM925" s="55"/>
      <c r="AO925" s="55"/>
      <c r="AQ925" s="43"/>
      <c r="AR925" s="54"/>
      <c r="AS925" s="45"/>
    </row>
    <row r="926" spans="1:45" ht="14.25">
      <c r="A926" s="43"/>
      <c r="B926" s="44">
        <v>5</v>
      </c>
      <c r="C926" s="45"/>
      <c r="E926" s="53"/>
      <c r="G926" s="53"/>
      <c r="I926" s="53"/>
      <c r="K926" s="53"/>
      <c r="M926" s="53"/>
      <c r="O926" s="53"/>
      <c r="Q926" s="43"/>
      <c r="R926" s="44"/>
      <c r="S926" s="45"/>
      <c r="U926" s="53"/>
      <c r="W926" s="53"/>
      <c r="Y926" s="53"/>
      <c r="AA926" s="53"/>
      <c r="AC926" s="53"/>
      <c r="AE926" s="53"/>
      <c r="AG926" s="43"/>
      <c r="AH926" s="44"/>
      <c r="AI926" s="45"/>
      <c r="AK926" s="53"/>
      <c r="AM926" s="53"/>
      <c r="AO926" s="53"/>
      <c r="AQ926" s="43"/>
      <c r="AR926" s="44"/>
      <c r="AS926" s="45"/>
    </row>
    <row r="927" spans="1:45" ht="2.25" customHeight="1">
      <c r="A927" s="47"/>
      <c r="B927" s="56"/>
      <c r="C927" s="49"/>
      <c r="D927" s="38"/>
      <c r="E927" s="57"/>
      <c r="F927" s="38"/>
      <c r="G927" s="57"/>
      <c r="H927" s="38"/>
      <c r="I927" s="38"/>
      <c r="J927" s="38"/>
      <c r="K927" s="57"/>
      <c r="L927" s="38"/>
      <c r="M927" s="57"/>
      <c r="N927" s="38"/>
      <c r="O927" s="57"/>
      <c r="P927" s="38"/>
      <c r="Q927" s="47"/>
      <c r="R927" s="56"/>
      <c r="S927" s="49"/>
      <c r="T927" s="38"/>
      <c r="U927" s="57"/>
      <c r="V927" s="38"/>
      <c r="W927" s="57"/>
      <c r="X927" s="38"/>
      <c r="Y927" s="38"/>
      <c r="Z927" s="38"/>
      <c r="AA927" s="57"/>
      <c r="AB927" s="38"/>
      <c r="AC927" s="57"/>
      <c r="AD927" s="38"/>
      <c r="AE927" s="57"/>
      <c r="AF927" s="38"/>
      <c r="AG927" s="47"/>
      <c r="AH927" s="56"/>
      <c r="AI927" s="49"/>
      <c r="AJ927" s="38"/>
      <c r="AK927" s="57"/>
      <c r="AL927" s="38"/>
      <c r="AM927" s="57"/>
      <c r="AN927" s="38"/>
      <c r="AO927" s="57"/>
      <c r="AP927" s="38"/>
      <c r="AQ927" s="47"/>
      <c r="AR927" s="56"/>
      <c r="AS927" s="49"/>
    </row>
    <row r="928" spans="2:45" ht="2.25" customHeight="1">
      <c r="B928" s="55"/>
      <c r="E928" s="55"/>
      <c r="G928" s="55"/>
      <c r="K928" s="55"/>
      <c r="M928" s="55"/>
      <c r="O928" s="55"/>
      <c r="R928" s="55"/>
      <c r="U928" s="55"/>
      <c r="W928" s="55"/>
      <c r="AA928" s="55"/>
      <c r="AC928" s="55"/>
      <c r="AE928" s="55"/>
      <c r="AH928" s="55"/>
      <c r="AJ928" s="40"/>
      <c r="AK928" s="58"/>
      <c r="AL928" s="41"/>
      <c r="AM928" s="58"/>
      <c r="AN928" s="41"/>
      <c r="AO928" s="58"/>
      <c r="AP928" s="41"/>
      <c r="AQ928" s="40"/>
      <c r="AR928" s="58"/>
      <c r="AS928" s="42"/>
    </row>
    <row r="929" spans="2:45" ht="14.25">
      <c r="B929" s="60" t="s">
        <v>53</v>
      </c>
      <c r="E929" s="62"/>
      <c r="F929" s="63"/>
      <c r="G929" s="63"/>
      <c r="H929" s="63"/>
      <c r="I929" s="63"/>
      <c r="J929" s="63"/>
      <c r="K929" s="63"/>
      <c r="L929" s="63"/>
      <c r="M929" s="63"/>
      <c r="N929" s="63"/>
      <c r="O929" s="64"/>
      <c r="Q929" s="68" t="s">
        <v>143</v>
      </c>
      <c r="R929" s="69"/>
      <c r="S929" s="70"/>
      <c r="U929" s="62"/>
      <c r="V929" s="63"/>
      <c r="W929" s="63"/>
      <c r="X929" s="63"/>
      <c r="Y929" s="63"/>
      <c r="Z929" s="63"/>
      <c r="AA929" s="63"/>
      <c r="AB929" s="63"/>
      <c r="AC929" s="63"/>
      <c r="AD929" s="63"/>
      <c r="AE929" s="64"/>
      <c r="AJ929" s="43"/>
      <c r="AK929" s="44"/>
      <c r="AL929" s="46"/>
      <c r="AM929" s="44"/>
      <c r="AN929" s="46"/>
      <c r="AO929" s="44"/>
      <c r="AP929" s="46"/>
      <c r="AQ929" s="43"/>
      <c r="AR929" s="44"/>
      <c r="AS929" s="45"/>
    </row>
    <row r="930" spans="2:45" ht="2.25" customHeight="1">
      <c r="B930" s="61"/>
      <c r="E930" s="65"/>
      <c r="F930" s="66"/>
      <c r="G930" s="66"/>
      <c r="H930" s="66"/>
      <c r="I930" s="66"/>
      <c r="J930" s="66"/>
      <c r="K930" s="66"/>
      <c r="L930" s="66"/>
      <c r="M930" s="66"/>
      <c r="N930" s="66"/>
      <c r="O930" s="67"/>
      <c r="Q930" s="71"/>
      <c r="R930" s="72"/>
      <c r="S930" s="73"/>
      <c r="U930" s="65"/>
      <c r="V930" s="66"/>
      <c r="W930" s="66"/>
      <c r="X930" s="66"/>
      <c r="Y930" s="66"/>
      <c r="Z930" s="66"/>
      <c r="AA930" s="66"/>
      <c r="AB930" s="66"/>
      <c r="AC930" s="66"/>
      <c r="AD930" s="66"/>
      <c r="AE930" s="67"/>
      <c r="AJ930" s="47"/>
      <c r="AK930" s="48"/>
      <c r="AL930" s="48"/>
      <c r="AM930" s="48"/>
      <c r="AN930" s="48"/>
      <c r="AO930" s="48"/>
      <c r="AP930" s="48"/>
      <c r="AQ930" s="47"/>
      <c r="AR930" s="48"/>
      <c r="AS930" s="49"/>
    </row>
  </sheetData>
  <sheetProtection password="CC08" sheet="1" objects="1" scenarios="1"/>
  <mergeCells count="490">
    <mergeCell ref="B166:G166"/>
    <mergeCell ref="I166:AC166"/>
    <mergeCell ref="AE166:AK166"/>
    <mergeCell ref="AM166:AR166"/>
    <mergeCell ref="B145:G145"/>
    <mergeCell ref="I145:AC145"/>
    <mergeCell ref="AE145:AK145"/>
    <mergeCell ref="AM145:AR145"/>
    <mergeCell ref="AM122:AR122"/>
    <mergeCell ref="B143:G143"/>
    <mergeCell ref="I143:AC143"/>
    <mergeCell ref="AE143:AK143"/>
    <mergeCell ref="AM143:AR143"/>
    <mergeCell ref="B139:B140"/>
    <mergeCell ref="E139:O140"/>
    <mergeCell ref="Q139:S140"/>
    <mergeCell ref="U139:AE140"/>
    <mergeCell ref="B122:G122"/>
    <mergeCell ref="I122:AC122"/>
    <mergeCell ref="AE122:AK122"/>
    <mergeCell ref="E23:O24"/>
    <mergeCell ref="Q23:S24"/>
    <mergeCell ref="U23:AE24"/>
    <mergeCell ref="B46:B47"/>
    <mergeCell ref="E46:O47"/>
    <mergeCell ref="B27:G27"/>
    <mergeCell ref="I27:AC27"/>
    <mergeCell ref="B23:B24"/>
    <mergeCell ref="AE4:AK4"/>
    <mergeCell ref="AE6:AK6"/>
    <mergeCell ref="AM4:AR4"/>
    <mergeCell ref="AM6:AR6"/>
    <mergeCell ref="AE27:AK27"/>
    <mergeCell ref="AM27:AR27"/>
    <mergeCell ref="AM50:AR50"/>
    <mergeCell ref="B50:G50"/>
    <mergeCell ref="I50:AC50"/>
    <mergeCell ref="AE29:AK29"/>
    <mergeCell ref="AM29:AR29"/>
    <mergeCell ref="B29:G29"/>
    <mergeCell ref="I29:AC29"/>
    <mergeCell ref="AM52:AR52"/>
    <mergeCell ref="AE73:AK73"/>
    <mergeCell ref="AM73:AR73"/>
    <mergeCell ref="B52:G52"/>
    <mergeCell ref="I52:AC52"/>
    <mergeCell ref="B73:G73"/>
    <mergeCell ref="AE75:AK75"/>
    <mergeCell ref="AM75:AR75"/>
    <mergeCell ref="B120:G120"/>
    <mergeCell ref="I120:AC120"/>
    <mergeCell ref="AE120:AK120"/>
    <mergeCell ref="AM120:AR120"/>
    <mergeCell ref="B116:B117"/>
    <mergeCell ref="E116:O117"/>
    <mergeCell ref="Q116:S117"/>
    <mergeCell ref="U116:AE117"/>
    <mergeCell ref="AM97:AR97"/>
    <mergeCell ref="B99:G99"/>
    <mergeCell ref="I99:AC99"/>
    <mergeCell ref="AE99:AK99"/>
    <mergeCell ref="AM99:AR99"/>
    <mergeCell ref="B4:G4"/>
    <mergeCell ref="I4:AC4"/>
    <mergeCell ref="B6:G6"/>
    <mergeCell ref="I6:AC6"/>
    <mergeCell ref="I73:AC73"/>
    <mergeCell ref="B75:G75"/>
    <mergeCell ref="I75:AC75"/>
    <mergeCell ref="B97:G97"/>
    <mergeCell ref="I97:AC97"/>
    <mergeCell ref="B92:B93"/>
    <mergeCell ref="E92:O93"/>
    <mergeCell ref="Q92:S93"/>
    <mergeCell ref="U92:AE93"/>
    <mergeCell ref="AE97:AK97"/>
    <mergeCell ref="B168:G168"/>
    <mergeCell ref="I168:AC168"/>
    <mergeCell ref="AE168:AK168"/>
    <mergeCell ref="AM168:AR168"/>
    <mergeCell ref="B190:G190"/>
    <mergeCell ref="I190:AC190"/>
    <mergeCell ref="AE190:AK190"/>
    <mergeCell ref="AM190:AR190"/>
    <mergeCell ref="B192:G192"/>
    <mergeCell ref="I192:AC192"/>
    <mergeCell ref="AE192:AK192"/>
    <mergeCell ref="AM192:AR192"/>
    <mergeCell ref="B213:G213"/>
    <mergeCell ref="I213:AC213"/>
    <mergeCell ref="AE213:AK213"/>
    <mergeCell ref="AM213:AR213"/>
    <mergeCell ref="B215:G215"/>
    <mergeCell ref="I215:AC215"/>
    <mergeCell ref="AE215:AK215"/>
    <mergeCell ref="AM215:AR215"/>
    <mergeCell ref="AM238:AR238"/>
    <mergeCell ref="B236:G236"/>
    <mergeCell ref="I236:AC236"/>
    <mergeCell ref="AE236:AK236"/>
    <mergeCell ref="AM236:AR236"/>
    <mergeCell ref="B259:G259"/>
    <mergeCell ref="I259:AC259"/>
    <mergeCell ref="AE259:AK259"/>
    <mergeCell ref="AM259:AR259"/>
    <mergeCell ref="B261:G261"/>
    <mergeCell ref="I261:AC261"/>
    <mergeCell ref="AE261:AK261"/>
    <mergeCell ref="AM261:AR261"/>
    <mergeCell ref="B283:G283"/>
    <mergeCell ref="I283:AC283"/>
    <mergeCell ref="AE283:AK283"/>
    <mergeCell ref="AM283:AR283"/>
    <mergeCell ref="B285:G285"/>
    <mergeCell ref="I285:AC285"/>
    <mergeCell ref="AE285:AK285"/>
    <mergeCell ref="AM285:AR285"/>
    <mergeCell ref="B306:G306"/>
    <mergeCell ref="I306:AC306"/>
    <mergeCell ref="AE306:AK306"/>
    <mergeCell ref="AM306:AR306"/>
    <mergeCell ref="B308:G308"/>
    <mergeCell ref="I308:AC308"/>
    <mergeCell ref="AE308:AK308"/>
    <mergeCell ref="AM308:AR308"/>
    <mergeCell ref="B329:G329"/>
    <mergeCell ref="I329:AC329"/>
    <mergeCell ref="AE329:AK329"/>
    <mergeCell ref="AM329:AR329"/>
    <mergeCell ref="B331:G331"/>
    <mergeCell ref="I331:AC331"/>
    <mergeCell ref="AE331:AK331"/>
    <mergeCell ref="AM331:AR331"/>
    <mergeCell ref="B352:G352"/>
    <mergeCell ref="I352:AC352"/>
    <mergeCell ref="AE352:AK352"/>
    <mergeCell ref="AM352:AR352"/>
    <mergeCell ref="B354:G354"/>
    <mergeCell ref="I354:AC354"/>
    <mergeCell ref="AE354:AK354"/>
    <mergeCell ref="AM354:AR354"/>
    <mergeCell ref="B376:G376"/>
    <mergeCell ref="I376:AC376"/>
    <mergeCell ref="AE376:AK376"/>
    <mergeCell ref="AM376:AR376"/>
    <mergeCell ref="B378:G378"/>
    <mergeCell ref="I378:AC378"/>
    <mergeCell ref="AE378:AK378"/>
    <mergeCell ref="AM378:AR378"/>
    <mergeCell ref="B399:G399"/>
    <mergeCell ref="I399:AC399"/>
    <mergeCell ref="AE399:AK399"/>
    <mergeCell ref="AM399:AR399"/>
    <mergeCell ref="B401:G401"/>
    <mergeCell ref="I401:AC401"/>
    <mergeCell ref="AE401:AK401"/>
    <mergeCell ref="AM401:AR401"/>
    <mergeCell ref="B422:G422"/>
    <mergeCell ref="I422:AC422"/>
    <mergeCell ref="AE422:AK422"/>
    <mergeCell ref="AM422:AR422"/>
    <mergeCell ref="B424:G424"/>
    <mergeCell ref="I424:AC424"/>
    <mergeCell ref="AE424:AK424"/>
    <mergeCell ref="AM424:AR424"/>
    <mergeCell ref="B445:G445"/>
    <mergeCell ref="I445:AC445"/>
    <mergeCell ref="AE445:AK445"/>
    <mergeCell ref="AM445:AR445"/>
    <mergeCell ref="B447:G447"/>
    <mergeCell ref="I447:AC447"/>
    <mergeCell ref="AE447:AK447"/>
    <mergeCell ref="AM447:AR447"/>
    <mergeCell ref="B469:G469"/>
    <mergeCell ref="I469:AC469"/>
    <mergeCell ref="AE469:AK469"/>
    <mergeCell ref="AM469:AR469"/>
    <mergeCell ref="B471:G471"/>
    <mergeCell ref="I471:AC471"/>
    <mergeCell ref="AE471:AK471"/>
    <mergeCell ref="AM471:AR471"/>
    <mergeCell ref="B492:G492"/>
    <mergeCell ref="I492:AC492"/>
    <mergeCell ref="AE492:AK492"/>
    <mergeCell ref="AM492:AR492"/>
    <mergeCell ref="B494:G494"/>
    <mergeCell ref="I494:AC494"/>
    <mergeCell ref="AE494:AK494"/>
    <mergeCell ref="AM494:AR494"/>
    <mergeCell ref="B515:G515"/>
    <mergeCell ref="I515:AC515"/>
    <mergeCell ref="AE515:AK515"/>
    <mergeCell ref="AM515:AR515"/>
    <mergeCell ref="B517:G517"/>
    <mergeCell ref="I517:AC517"/>
    <mergeCell ref="AE517:AK517"/>
    <mergeCell ref="AM517:AR517"/>
    <mergeCell ref="B538:G538"/>
    <mergeCell ref="I538:AC538"/>
    <mergeCell ref="AE538:AK538"/>
    <mergeCell ref="AM538:AR538"/>
    <mergeCell ref="B540:G540"/>
    <mergeCell ref="I540:AC540"/>
    <mergeCell ref="AE540:AK540"/>
    <mergeCell ref="AM540:AR540"/>
    <mergeCell ref="B562:G562"/>
    <mergeCell ref="I562:AC562"/>
    <mergeCell ref="AE562:AK562"/>
    <mergeCell ref="AM562:AR562"/>
    <mergeCell ref="B564:G564"/>
    <mergeCell ref="I564:AC564"/>
    <mergeCell ref="AE564:AK564"/>
    <mergeCell ref="AM564:AR564"/>
    <mergeCell ref="B585:G585"/>
    <mergeCell ref="I585:AC585"/>
    <mergeCell ref="AE585:AK585"/>
    <mergeCell ref="AM585:AR585"/>
    <mergeCell ref="B587:G587"/>
    <mergeCell ref="I587:AC587"/>
    <mergeCell ref="AE587:AK587"/>
    <mergeCell ref="AM587:AR587"/>
    <mergeCell ref="B608:G608"/>
    <mergeCell ref="I608:AC608"/>
    <mergeCell ref="AE608:AK608"/>
    <mergeCell ref="AM608:AR608"/>
    <mergeCell ref="B610:G610"/>
    <mergeCell ref="I610:AC610"/>
    <mergeCell ref="AE610:AK610"/>
    <mergeCell ref="AM610:AR610"/>
    <mergeCell ref="B631:G631"/>
    <mergeCell ref="I631:AC631"/>
    <mergeCell ref="AE631:AK631"/>
    <mergeCell ref="AM631:AR631"/>
    <mergeCell ref="B633:G633"/>
    <mergeCell ref="I633:AC633"/>
    <mergeCell ref="AE633:AK633"/>
    <mergeCell ref="AM633:AR633"/>
    <mergeCell ref="B655:G655"/>
    <mergeCell ref="I655:AC655"/>
    <mergeCell ref="AE655:AK655"/>
    <mergeCell ref="AM655:AR655"/>
    <mergeCell ref="B657:G657"/>
    <mergeCell ref="I657:AC657"/>
    <mergeCell ref="AE657:AK657"/>
    <mergeCell ref="AM657:AR657"/>
    <mergeCell ref="B678:G678"/>
    <mergeCell ref="I678:AC678"/>
    <mergeCell ref="AE678:AK678"/>
    <mergeCell ref="AM678:AR678"/>
    <mergeCell ref="B680:G680"/>
    <mergeCell ref="I680:AC680"/>
    <mergeCell ref="AE680:AK680"/>
    <mergeCell ref="AM680:AR680"/>
    <mergeCell ref="B701:G701"/>
    <mergeCell ref="I701:AC701"/>
    <mergeCell ref="AE701:AK701"/>
    <mergeCell ref="AM701:AR701"/>
    <mergeCell ref="B703:G703"/>
    <mergeCell ref="I703:AC703"/>
    <mergeCell ref="AE703:AK703"/>
    <mergeCell ref="AM703:AR703"/>
    <mergeCell ref="B724:G724"/>
    <mergeCell ref="I724:AC724"/>
    <mergeCell ref="AE724:AK724"/>
    <mergeCell ref="AM724:AR724"/>
    <mergeCell ref="B726:G726"/>
    <mergeCell ref="I726:AC726"/>
    <mergeCell ref="AE726:AK726"/>
    <mergeCell ref="AM726:AR726"/>
    <mergeCell ref="B748:G748"/>
    <mergeCell ref="I748:AC748"/>
    <mergeCell ref="AE748:AK748"/>
    <mergeCell ref="AM748:AR748"/>
    <mergeCell ref="B750:G750"/>
    <mergeCell ref="I750:AC750"/>
    <mergeCell ref="AE750:AK750"/>
    <mergeCell ref="AM750:AR750"/>
    <mergeCell ref="B771:G771"/>
    <mergeCell ref="I771:AC771"/>
    <mergeCell ref="AE771:AK771"/>
    <mergeCell ref="AM771:AR771"/>
    <mergeCell ref="B773:G773"/>
    <mergeCell ref="I773:AC773"/>
    <mergeCell ref="AE773:AK773"/>
    <mergeCell ref="AM773:AR773"/>
    <mergeCell ref="B794:G794"/>
    <mergeCell ref="I794:AC794"/>
    <mergeCell ref="AE794:AK794"/>
    <mergeCell ref="AM794:AR794"/>
    <mergeCell ref="B796:G796"/>
    <mergeCell ref="I796:AC796"/>
    <mergeCell ref="AE796:AK796"/>
    <mergeCell ref="AM796:AR796"/>
    <mergeCell ref="B817:G817"/>
    <mergeCell ref="I817:AC817"/>
    <mergeCell ref="AE817:AK817"/>
    <mergeCell ref="AM817:AR817"/>
    <mergeCell ref="B819:G819"/>
    <mergeCell ref="I819:AC819"/>
    <mergeCell ref="AE819:AK819"/>
    <mergeCell ref="AM819:AR819"/>
    <mergeCell ref="B841:G841"/>
    <mergeCell ref="I841:AC841"/>
    <mergeCell ref="AE841:AK841"/>
    <mergeCell ref="AM841:AR841"/>
    <mergeCell ref="B843:G843"/>
    <mergeCell ref="I843:AC843"/>
    <mergeCell ref="AE843:AK843"/>
    <mergeCell ref="AM843:AR843"/>
    <mergeCell ref="B864:G864"/>
    <mergeCell ref="I864:AC864"/>
    <mergeCell ref="AE864:AK864"/>
    <mergeCell ref="AM864:AR864"/>
    <mergeCell ref="B866:G866"/>
    <mergeCell ref="I866:AC866"/>
    <mergeCell ref="AE866:AK866"/>
    <mergeCell ref="AM866:AR866"/>
    <mergeCell ref="B887:G887"/>
    <mergeCell ref="I887:AC887"/>
    <mergeCell ref="AE887:AK887"/>
    <mergeCell ref="AM887:AR887"/>
    <mergeCell ref="B889:G889"/>
    <mergeCell ref="I889:AC889"/>
    <mergeCell ref="AE889:AK889"/>
    <mergeCell ref="AM889:AR889"/>
    <mergeCell ref="B910:G910"/>
    <mergeCell ref="I910:AC910"/>
    <mergeCell ref="AE910:AK910"/>
    <mergeCell ref="AM910:AR910"/>
    <mergeCell ref="B912:G912"/>
    <mergeCell ref="I912:AC912"/>
    <mergeCell ref="AE912:AK912"/>
    <mergeCell ref="AM912:AR912"/>
    <mergeCell ref="Q46:S47"/>
    <mergeCell ref="U46:AE47"/>
    <mergeCell ref="B69:B70"/>
    <mergeCell ref="E69:O70"/>
    <mergeCell ref="Q69:S70"/>
    <mergeCell ref="U69:AE70"/>
    <mergeCell ref="AE52:AK52"/>
    <mergeCell ref="AE50:AK50"/>
    <mergeCell ref="B162:B163"/>
    <mergeCell ref="E162:O163"/>
    <mergeCell ref="Q162:S163"/>
    <mergeCell ref="U162:AE163"/>
    <mergeCell ref="B185:B186"/>
    <mergeCell ref="E185:O186"/>
    <mergeCell ref="Q185:S186"/>
    <mergeCell ref="U185:AE186"/>
    <mergeCell ref="B209:B210"/>
    <mergeCell ref="E209:O210"/>
    <mergeCell ref="Q209:S210"/>
    <mergeCell ref="U209:AE210"/>
    <mergeCell ref="Q255:S256"/>
    <mergeCell ref="U255:AE256"/>
    <mergeCell ref="B232:B233"/>
    <mergeCell ref="E232:O233"/>
    <mergeCell ref="Q232:S233"/>
    <mergeCell ref="U232:AE233"/>
    <mergeCell ref="B238:G238"/>
    <mergeCell ref="I238:AC238"/>
    <mergeCell ref="AE238:AK238"/>
    <mergeCell ref="B302:B303"/>
    <mergeCell ref="E302:O303"/>
    <mergeCell ref="Q302:S303"/>
    <mergeCell ref="U302:AE303"/>
    <mergeCell ref="B325:B326"/>
    <mergeCell ref="E325:O326"/>
    <mergeCell ref="Q325:S326"/>
    <mergeCell ref="U325:AE326"/>
    <mergeCell ref="B348:B349"/>
    <mergeCell ref="E348:O349"/>
    <mergeCell ref="Q348:S349"/>
    <mergeCell ref="U348:AE349"/>
    <mergeCell ref="B371:B372"/>
    <mergeCell ref="E371:O372"/>
    <mergeCell ref="Q371:S372"/>
    <mergeCell ref="U371:AE372"/>
    <mergeCell ref="B395:B396"/>
    <mergeCell ref="E395:O396"/>
    <mergeCell ref="Q395:S396"/>
    <mergeCell ref="U395:AE396"/>
    <mergeCell ref="B418:B419"/>
    <mergeCell ref="E418:O419"/>
    <mergeCell ref="Q418:S419"/>
    <mergeCell ref="U418:AE419"/>
    <mergeCell ref="B441:B442"/>
    <mergeCell ref="E441:O442"/>
    <mergeCell ref="Q441:S442"/>
    <mergeCell ref="U441:AE442"/>
    <mergeCell ref="B464:B465"/>
    <mergeCell ref="E464:O465"/>
    <mergeCell ref="Q464:S465"/>
    <mergeCell ref="U464:AE465"/>
    <mergeCell ref="B488:B489"/>
    <mergeCell ref="E488:O489"/>
    <mergeCell ref="Q488:S489"/>
    <mergeCell ref="U488:AE489"/>
    <mergeCell ref="B511:B512"/>
    <mergeCell ref="E511:O512"/>
    <mergeCell ref="Q511:S512"/>
    <mergeCell ref="U511:AE512"/>
    <mergeCell ref="B534:B535"/>
    <mergeCell ref="E534:O535"/>
    <mergeCell ref="Q534:S535"/>
    <mergeCell ref="U534:AE535"/>
    <mergeCell ref="B557:B558"/>
    <mergeCell ref="E557:O558"/>
    <mergeCell ref="Q557:S558"/>
    <mergeCell ref="U557:AE558"/>
    <mergeCell ref="B581:B582"/>
    <mergeCell ref="E581:O582"/>
    <mergeCell ref="Q581:S582"/>
    <mergeCell ref="U581:AE582"/>
    <mergeCell ref="B604:B605"/>
    <mergeCell ref="E604:O605"/>
    <mergeCell ref="Q604:S605"/>
    <mergeCell ref="U604:AE605"/>
    <mergeCell ref="B627:B628"/>
    <mergeCell ref="E627:O628"/>
    <mergeCell ref="Q627:S628"/>
    <mergeCell ref="U627:AE628"/>
    <mergeCell ref="B650:B651"/>
    <mergeCell ref="E650:O651"/>
    <mergeCell ref="Q650:S651"/>
    <mergeCell ref="U650:AE651"/>
    <mergeCell ref="B674:B675"/>
    <mergeCell ref="E674:O675"/>
    <mergeCell ref="Q674:S675"/>
    <mergeCell ref="U674:AE675"/>
    <mergeCell ref="B697:B698"/>
    <mergeCell ref="E697:O698"/>
    <mergeCell ref="Q697:S698"/>
    <mergeCell ref="U697:AE698"/>
    <mergeCell ref="B720:B721"/>
    <mergeCell ref="E720:O721"/>
    <mergeCell ref="Q720:S721"/>
    <mergeCell ref="U720:AE721"/>
    <mergeCell ref="B743:B744"/>
    <mergeCell ref="E743:O744"/>
    <mergeCell ref="Q743:S744"/>
    <mergeCell ref="U743:AE744"/>
    <mergeCell ref="B767:B768"/>
    <mergeCell ref="E767:O768"/>
    <mergeCell ref="Q767:S768"/>
    <mergeCell ref="U767:AE768"/>
    <mergeCell ref="B790:B791"/>
    <mergeCell ref="E790:O791"/>
    <mergeCell ref="Q790:S791"/>
    <mergeCell ref="U790:AE791"/>
    <mergeCell ref="B813:B814"/>
    <mergeCell ref="E813:O814"/>
    <mergeCell ref="Q813:S814"/>
    <mergeCell ref="U813:AE814"/>
    <mergeCell ref="B860:B861"/>
    <mergeCell ref="E860:O861"/>
    <mergeCell ref="Q860:S861"/>
    <mergeCell ref="U860:AE861"/>
    <mergeCell ref="B883:B884"/>
    <mergeCell ref="E883:O884"/>
    <mergeCell ref="Q883:S884"/>
    <mergeCell ref="U883:AE884"/>
    <mergeCell ref="B906:B907"/>
    <mergeCell ref="E906:O907"/>
    <mergeCell ref="Q906:S907"/>
    <mergeCell ref="U906:AE907"/>
    <mergeCell ref="B929:B930"/>
    <mergeCell ref="E929:O930"/>
    <mergeCell ref="Q929:S930"/>
    <mergeCell ref="U929:AE930"/>
    <mergeCell ref="B1:AR1"/>
    <mergeCell ref="B94:AR94"/>
    <mergeCell ref="B187:AR187"/>
    <mergeCell ref="B280:AR280"/>
    <mergeCell ref="B278:B279"/>
    <mergeCell ref="E278:O279"/>
    <mergeCell ref="Q278:S279"/>
    <mergeCell ref="U278:AE279"/>
    <mergeCell ref="B255:B256"/>
    <mergeCell ref="E255:O256"/>
    <mergeCell ref="B745:AR745"/>
    <mergeCell ref="B838:AR838"/>
    <mergeCell ref="B373:AR373"/>
    <mergeCell ref="B466:AR466"/>
    <mergeCell ref="B559:AR559"/>
    <mergeCell ref="B652:AR652"/>
    <mergeCell ref="B836:B837"/>
    <mergeCell ref="E836:O837"/>
    <mergeCell ref="Q836:S837"/>
    <mergeCell ref="U836:AE83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K48" sqref="K48"/>
    </sheetView>
  </sheetViews>
  <sheetFormatPr defaultColWidth="9.33203125" defaultRowHeight="11.25"/>
  <cols>
    <col min="1" max="6" width="9.33203125" style="1" customWidth="1"/>
    <col min="7" max="7" width="14.66015625" style="1" customWidth="1"/>
    <col min="8" max="8" width="10.33203125" style="1" bestFit="1" customWidth="1"/>
    <col min="9" max="9" width="15" style="1" bestFit="1" customWidth="1"/>
    <col min="10" max="10" width="12.5" style="1" bestFit="1" customWidth="1"/>
    <col min="11" max="12" width="9.33203125" style="1" customWidth="1"/>
    <col min="13" max="13" width="19.5" style="1" bestFit="1" customWidth="1"/>
    <col min="14" max="16384" width="9.33203125" style="1" customWidth="1"/>
  </cols>
  <sheetData>
    <row r="1" spans="1:12" ht="11.25">
      <c r="A1" s="1" t="s">
        <v>52</v>
      </c>
      <c r="B1" s="1" t="s">
        <v>94</v>
      </c>
      <c r="C1" s="1" t="s">
        <v>98</v>
      </c>
      <c r="E1" s="1" t="s">
        <v>54</v>
      </c>
      <c r="F1" s="1" t="s">
        <v>56</v>
      </c>
      <c r="G1" s="1" t="s">
        <v>99</v>
      </c>
      <c r="H1" s="1" t="s">
        <v>95</v>
      </c>
      <c r="I1" s="1" t="s">
        <v>96</v>
      </c>
      <c r="J1" s="1" t="s">
        <v>97</v>
      </c>
      <c r="K1" s="1" t="s">
        <v>133</v>
      </c>
      <c r="L1" s="1" t="s">
        <v>132</v>
      </c>
    </row>
    <row r="2" spans="1:12" ht="11.25">
      <c r="A2" s="2" t="s">
        <v>66</v>
      </c>
      <c r="B2" s="1">
        <f>MATCH(A2,Scores!BH:BH,0)</f>
        <v>8</v>
      </c>
      <c r="C2" s="1" t="str">
        <f>INDEX(Scores!$G:$G,$B2,1)</f>
        <v>Tony</v>
      </c>
      <c r="D2" s="1" t="str">
        <f>INDEX(Scores!$I:$I,$B2,1)</f>
        <v>Searles</v>
      </c>
      <c r="E2" s="1" t="str">
        <f>INDEX(Scores!$K:$K,$B2,1)</f>
        <v>Neath</v>
      </c>
      <c r="F2" s="1" t="str">
        <f>INDEX(Scores!$O:$O,$B2,1)</f>
        <v>RC</v>
      </c>
      <c r="G2" s="1">
        <f>INDEX(Scores!$BE:$BE,$B2,1)*10000+INDEX(Scores!$BA:$BA,$B2,1)*100+INDEX(Scores!$BC:$BC,$B2,1)*1+ROW()/100</f>
        <v>4105908.02</v>
      </c>
      <c r="H2" s="1" t="str">
        <f>IF(E2=0,"",E2&amp;"-"&amp;F2)</f>
        <v>Neath-RC</v>
      </c>
      <c r="I2" s="1">
        <f>IF(E2=0,"",1+SUMPRODUCT(($H$2:$H$29=H2)*($G$2:$G$29&gt;G2)))</f>
        <v>6</v>
      </c>
      <c r="J2" s="1" t="str">
        <f>IF(E2=0,"",H2&amp;"-"&amp;I2)</f>
        <v>Neath-RC-6</v>
      </c>
      <c r="K2" s="1">
        <f>IF(E2=0,"",1+SUMPRODUCT(($F$2:$F$29=F2)*($G$2:$G$29&gt;G2)))</f>
        <v>12</v>
      </c>
      <c r="L2" s="1" t="str">
        <f>IF(E2=0,"",F2&amp;"-"&amp;K2)</f>
        <v>RC-12</v>
      </c>
    </row>
    <row r="3" spans="1:12" ht="11.25">
      <c r="A3" s="2" t="s">
        <v>67</v>
      </c>
      <c r="B3" s="1">
        <f>MATCH(A3,Scores!BH:BH,0)</f>
        <v>10</v>
      </c>
      <c r="C3" s="1" t="str">
        <f>INDEX(Scores!$G:$G,$B3,1)</f>
        <v>Jack</v>
      </c>
      <c r="D3" s="1" t="str">
        <f>INDEX(Scores!$I:$I,$B3,1)</f>
        <v>Davies</v>
      </c>
      <c r="E3" s="1" t="str">
        <f>INDEX(Scores!$K:$K,$B3,1)</f>
        <v>B of G</v>
      </c>
      <c r="F3" s="1" t="str">
        <f>INDEX(Scores!$O:$O,$B3,1)</f>
        <v>RC</v>
      </c>
      <c r="G3" s="1">
        <f>INDEX(Scores!$BE:$BE,$B3,1)*10000+INDEX(Scores!$BA:$BA,$B3,1)*100+INDEX(Scores!$BC:$BC,$B3,1)*1+ROW()/100</f>
        <v>5136016.03</v>
      </c>
      <c r="H3" s="1" t="str">
        <f aca="true" t="shared" si="0" ref="H3:H29">IF(E3=0,"",E3&amp;"-"&amp;F3)</f>
        <v>B of G-RC</v>
      </c>
      <c r="I3" s="1">
        <f aca="true" t="shared" si="1" ref="I3:I29">IF(E3=0,"",1+SUMPRODUCT(($H$2:$H$29=H3)*($G$2:$G$29&gt;G3)))</f>
        <v>5</v>
      </c>
      <c r="J3" s="1" t="str">
        <f aca="true" t="shared" si="2" ref="J3:J29">IF(E3=0,"",H3&amp;"-"&amp;I3)</f>
        <v>B of G-RC-5</v>
      </c>
      <c r="K3" s="1">
        <f aca="true" t="shared" si="3" ref="K3:K29">IF(E3=0,"",1+SUMPRODUCT(($F$2:$F$29=F3)*($G$2:$G$29&gt;G3)))</f>
        <v>7</v>
      </c>
      <c r="L3" s="1" t="str">
        <f aca="true" t="shared" si="4" ref="L3:L29">IF(E3=0,"",F3&amp;"-"&amp;K3)</f>
        <v>RC-7</v>
      </c>
    </row>
    <row r="4" spans="1:12" ht="11.25">
      <c r="A4" s="2" t="s">
        <v>68</v>
      </c>
      <c r="B4" s="1">
        <f>MATCH(A4,Scores!BH:BH,0)</f>
        <v>12</v>
      </c>
      <c r="C4" s="1" t="str">
        <f>INDEX(Scores!$G:$G,$B4,1)</f>
        <v>Kevin</v>
      </c>
      <c r="D4" s="1" t="str">
        <f>INDEX(Scores!$I:$I,$B4,1)</f>
        <v>Doyle</v>
      </c>
      <c r="E4" s="1" t="str">
        <f>INDEX(Scores!$K:$K,$B4,1)</f>
        <v>Neath</v>
      </c>
      <c r="F4" s="1" t="str">
        <f>INDEX(Scores!$O:$O,$B4,1)</f>
        <v>BB</v>
      </c>
      <c r="G4" s="1">
        <f>INDEX(Scores!$BE:$BE,$B4,1)*10000+INDEX(Scores!$BA:$BA,$B4,1)*100+INDEX(Scores!$BC:$BC,$B4,1)*1+ROW()/100</f>
        <v>4576005.04</v>
      </c>
      <c r="H4" s="1" t="str">
        <f t="shared" si="0"/>
        <v>Neath-BB</v>
      </c>
      <c r="I4" s="1">
        <f t="shared" si="1"/>
        <v>2</v>
      </c>
      <c r="J4" s="1" t="str">
        <f t="shared" si="2"/>
        <v>Neath-BB-2</v>
      </c>
      <c r="K4" s="1">
        <f t="shared" si="3"/>
        <v>3</v>
      </c>
      <c r="L4" s="1" t="str">
        <f t="shared" si="4"/>
        <v>BB-3</v>
      </c>
    </row>
    <row r="5" spans="1:12" ht="11.25">
      <c r="A5" s="2" t="s">
        <v>69</v>
      </c>
      <c r="B5" s="1">
        <f>MATCH(A5,Scores!BH:BH,0)</f>
        <v>14</v>
      </c>
      <c r="C5" s="1" t="str">
        <f>INDEX(Scores!$G:$G,$B5,1)</f>
        <v>William</v>
      </c>
      <c r="D5" s="1" t="str">
        <f>INDEX(Scores!$I:$I,$B5,1)</f>
        <v>Murphy</v>
      </c>
      <c r="E5" s="1" t="str">
        <f>INDEX(Scores!$K:$K,$B5,1)</f>
        <v>B of G</v>
      </c>
      <c r="F5" s="1" t="str">
        <f>INDEX(Scores!$O:$O,$B5,1)</f>
        <v>BB</v>
      </c>
      <c r="G5" s="1">
        <f>INDEX(Scores!$BE:$BE,$B5,1)*10000+INDEX(Scores!$BA:$BA,$B5,1)*100+INDEX(Scores!$BC:$BC,$B5,1)*1+ROW()/100</f>
        <v>3885904.05</v>
      </c>
      <c r="H5" s="1" t="str">
        <f t="shared" si="0"/>
        <v>B of G-BB</v>
      </c>
      <c r="I5" s="1">
        <f t="shared" si="1"/>
        <v>3</v>
      </c>
      <c r="J5" s="1" t="str">
        <f t="shared" si="2"/>
        <v>B of G-BB-3</v>
      </c>
      <c r="K5" s="1">
        <f t="shared" si="3"/>
        <v>5</v>
      </c>
      <c r="L5" s="1" t="str">
        <f t="shared" si="4"/>
        <v>BB-5</v>
      </c>
    </row>
    <row r="6" spans="1:12" ht="11.25">
      <c r="A6" s="2" t="s">
        <v>70</v>
      </c>
      <c r="B6" s="1">
        <f>MATCH(A6,Scores!BH:BH,0)</f>
        <v>17</v>
      </c>
      <c r="C6" s="1" t="str">
        <f>INDEX(Scores!$G:$G,$B6,1)</f>
        <v>Phil</v>
      </c>
      <c r="D6" s="1" t="str">
        <f>INDEX(Scores!$I:$I,$B6,1)</f>
        <v>Lewis</v>
      </c>
      <c r="E6" s="1" t="str">
        <f>INDEX(Scores!$K:$K,$B6,1)</f>
        <v>B of G</v>
      </c>
      <c r="F6" s="1" t="str">
        <f>INDEX(Scores!$O:$O,$B6,1)</f>
        <v>LB</v>
      </c>
      <c r="G6" s="1">
        <f>INDEX(Scores!$BE:$BE,$B6,1)*10000+INDEX(Scores!$BA:$BA,$B6,1)*100+INDEX(Scores!$BC:$BC,$B6,1)*1+ROW()/100</f>
        <v>3456002.06</v>
      </c>
      <c r="H6" s="1" t="str">
        <f t="shared" si="0"/>
        <v>B of G-LB</v>
      </c>
      <c r="I6" s="1">
        <f t="shared" si="1"/>
        <v>1</v>
      </c>
      <c r="J6" s="1" t="str">
        <f t="shared" si="2"/>
        <v>B of G-LB-1</v>
      </c>
      <c r="K6" s="1">
        <f t="shared" si="3"/>
        <v>3</v>
      </c>
      <c r="L6" s="1" t="str">
        <f t="shared" si="4"/>
        <v>LB-3</v>
      </c>
    </row>
    <row r="7" spans="1:12" ht="11.25">
      <c r="A7" s="2" t="s">
        <v>71</v>
      </c>
      <c r="B7" s="1">
        <f>MATCH(A7,Scores!BH:BH,0)</f>
        <v>19</v>
      </c>
      <c r="C7" s="1" t="str">
        <f>INDEX(Scores!$G:$G,$B7,1)</f>
        <v>Jeff</v>
      </c>
      <c r="D7" s="1" t="str">
        <f>INDEX(Scores!$I:$I,$B7,1)</f>
        <v>Thomas</v>
      </c>
      <c r="E7" s="1" t="str">
        <f>INDEX(Scores!$K:$K,$B7,1)</f>
        <v>Neath</v>
      </c>
      <c r="F7" s="1" t="str">
        <f>INDEX(Scores!$O:$O,$B7,1)</f>
        <v>LB</v>
      </c>
      <c r="G7" s="1">
        <f>INDEX(Scores!$BE:$BE,$B7,1)*10000+INDEX(Scores!$BA:$BA,$B7,1)*100+INDEX(Scores!$BC:$BC,$B7,1)*1+ROW()/100</f>
        <v>4156005.07</v>
      </c>
      <c r="H7" s="1" t="str">
        <f t="shared" si="0"/>
        <v>Neath-LB</v>
      </c>
      <c r="I7" s="1">
        <f t="shared" si="1"/>
        <v>1</v>
      </c>
      <c r="J7" s="1" t="str">
        <f t="shared" si="2"/>
        <v>Neath-LB-1</v>
      </c>
      <c r="K7" s="1">
        <f t="shared" si="3"/>
        <v>1</v>
      </c>
      <c r="L7" s="1" t="str">
        <f t="shared" si="4"/>
        <v>LB-1</v>
      </c>
    </row>
    <row r="8" spans="1:12" ht="11.25">
      <c r="A8" s="2" t="s">
        <v>72</v>
      </c>
      <c r="B8" s="1">
        <f>MATCH(A8,Scores!BH:BH,0)</f>
        <v>21</v>
      </c>
      <c r="C8" s="1" t="str">
        <f>INDEX(Scores!$G:$G,$B8,1)</f>
        <v>Jamie</v>
      </c>
      <c r="D8" s="1" t="str">
        <f>INDEX(Scores!$I:$I,$B8,1)</f>
        <v>Hopley</v>
      </c>
      <c r="E8" s="1" t="str">
        <f>INDEX(Scores!$K:$K,$B8,1)</f>
        <v>B of G</v>
      </c>
      <c r="F8" s="1" t="str">
        <f>INDEX(Scores!$O:$O,$B8,1)</f>
        <v>RC</v>
      </c>
      <c r="G8" s="1">
        <f>INDEX(Scores!$BE:$BE,$B8,1)*10000+INDEX(Scores!$BA:$BA,$B8,1)*100+INDEX(Scores!$BC:$BC,$B8,1)*1+ROW()/100</f>
        <v>5256016.08</v>
      </c>
      <c r="H8" s="1" t="str">
        <f t="shared" si="0"/>
        <v>B of G-RC</v>
      </c>
      <c r="I8" s="1">
        <f t="shared" si="1"/>
        <v>3</v>
      </c>
      <c r="J8" s="1" t="str">
        <f t="shared" si="2"/>
        <v>B of G-RC-3</v>
      </c>
      <c r="K8" s="1">
        <f t="shared" si="3"/>
        <v>4</v>
      </c>
      <c r="L8" s="1" t="str">
        <f t="shared" si="4"/>
        <v>RC-4</v>
      </c>
    </row>
    <row r="9" spans="1:12" ht="11.25">
      <c r="A9" s="2" t="s">
        <v>73</v>
      </c>
      <c r="B9" s="1">
        <f>MATCH(A9,Scores!BH:BH,0)</f>
        <v>23</v>
      </c>
      <c r="C9" s="1" t="str">
        <f>INDEX(Scores!$G:$G,$B9,1)</f>
        <v>Jan</v>
      </c>
      <c r="D9" s="1" t="str">
        <f>INDEX(Scores!$I:$I,$B9,1)</f>
        <v>Hughes</v>
      </c>
      <c r="E9" s="1" t="str">
        <f>INDEX(Scores!$K:$K,$B9,1)</f>
        <v>Neath</v>
      </c>
      <c r="F9" s="1" t="str">
        <f>INDEX(Scores!$O:$O,$B9,1)</f>
        <v>RC</v>
      </c>
      <c r="G9" s="1">
        <f>INDEX(Scores!$BE:$BE,$B9,1)*10000+INDEX(Scores!$BA:$BA,$B9,1)*100+INDEX(Scores!$BC:$BC,$B9,1)*1+ROW()/100</f>
        <v>4946011.09</v>
      </c>
      <c r="H9" s="1" t="str">
        <f t="shared" si="0"/>
        <v>Neath-RC</v>
      </c>
      <c r="I9" s="1">
        <f t="shared" si="1"/>
        <v>3</v>
      </c>
      <c r="J9" s="1" t="str">
        <f t="shared" si="2"/>
        <v>Neath-RC-3</v>
      </c>
      <c r="K9" s="1">
        <f t="shared" si="3"/>
        <v>9</v>
      </c>
      <c r="L9" s="1" t="str">
        <f t="shared" si="4"/>
        <v>RC-9</v>
      </c>
    </row>
    <row r="10" spans="1:12" ht="11.25">
      <c r="A10" s="2" t="s">
        <v>74</v>
      </c>
      <c r="B10" s="1">
        <f>MATCH(A10,Scores!BH:BH,0)</f>
        <v>26</v>
      </c>
      <c r="C10" s="1" t="str">
        <f>INDEX(Scores!$G:$G,$B10,1)</f>
        <v>Nigel</v>
      </c>
      <c r="D10" s="1" t="str">
        <f>INDEX(Scores!$I:$I,$B10,1)</f>
        <v>George</v>
      </c>
      <c r="E10" s="1" t="str">
        <f>INDEX(Scores!$K:$K,$B10,1)</f>
        <v>Neath</v>
      </c>
      <c r="F10" s="1" t="str">
        <f>INDEX(Scores!$O:$O,$B10,1)</f>
        <v>LB</v>
      </c>
      <c r="G10" s="1">
        <f>INDEX(Scores!$BE:$BE,$B10,1)*10000+INDEX(Scores!$BA:$BA,$B10,1)*100+INDEX(Scores!$BC:$BC,$B10,1)*1+ROW()/100</f>
        <v>3075600.1</v>
      </c>
      <c r="H10" s="1" t="str">
        <f t="shared" si="0"/>
        <v>Neath-LB</v>
      </c>
      <c r="I10" s="1">
        <f t="shared" si="1"/>
        <v>3</v>
      </c>
      <c r="J10" s="1" t="str">
        <f t="shared" si="2"/>
        <v>Neath-LB-3</v>
      </c>
      <c r="K10" s="1">
        <f t="shared" si="3"/>
        <v>4</v>
      </c>
      <c r="L10" s="1" t="str">
        <f t="shared" si="4"/>
        <v>LB-4</v>
      </c>
    </row>
    <row r="11" spans="1:12" ht="11.25">
      <c r="A11" s="2" t="s">
        <v>75</v>
      </c>
      <c r="B11" s="1">
        <f>MATCH(A11,Scores!BH:BH,0)</f>
        <v>28</v>
      </c>
      <c r="C11" s="1" t="str">
        <f>INDEX(Scores!$G:$G,$B11,1)</f>
        <v>David</v>
      </c>
      <c r="D11" s="1" t="str">
        <f>INDEX(Scores!$I:$I,$B11,1)</f>
        <v>O'Carroll</v>
      </c>
      <c r="E11" s="1" t="str">
        <f>INDEX(Scores!$K:$K,$B11,1)</f>
        <v>B of G</v>
      </c>
      <c r="F11" s="1" t="str">
        <f>INDEX(Scores!$O:$O,$B11,1)</f>
        <v>LB</v>
      </c>
      <c r="G11" s="1">
        <f>INDEX(Scores!$BE:$BE,$B11,1)*10000+INDEX(Scores!$BA:$BA,$B11,1)*100+INDEX(Scores!$BC:$BC,$B11,1)*1+ROW()/100</f>
        <v>2504801.11</v>
      </c>
      <c r="H11" s="1" t="str">
        <f t="shared" si="0"/>
        <v>B of G-LB</v>
      </c>
      <c r="I11" s="1">
        <f t="shared" si="1"/>
        <v>2</v>
      </c>
      <c r="J11" s="1" t="str">
        <f t="shared" si="2"/>
        <v>B of G-LB-2</v>
      </c>
      <c r="K11" s="1">
        <f t="shared" si="3"/>
        <v>5</v>
      </c>
      <c r="L11" s="1" t="str">
        <f t="shared" si="4"/>
        <v>LB-5</v>
      </c>
    </row>
    <row r="12" spans="1:12" ht="11.25">
      <c r="A12" s="2" t="s">
        <v>76</v>
      </c>
      <c r="B12" s="1">
        <f>MATCH(A12,Scores!BH:BH,0)</f>
        <v>30</v>
      </c>
      <c r="C12" s="1" t="str">
        <f>INDEX(Scores!$G:$G,$B12,1)</f>
        <v>David</v>
      </c>
      <c r="D12" s="1" t="str">
        <f>INDEX(Scores!$I:$I,$B12,1)</f>
        <v>Broughton</v>
      </c>
      <c r="E12" s="1" t="str">
        <f>INDEX(Scores!$K:$K,$B12,1)</f>
        <v>Neath</v>
      </c>
      <c r="F12" s="1" t="str">
        <f>INDEX(Scores!$O:$O,$B12,1)</f>
        <v>RC</v>
      </c>
      <c r="G12" s="1">
        <f>INDEX(Scores!$BE:$BE,$B12,1)*10000+INDEX(Scores!$BA:$BA,$B12,1)*100+INDEX(Scores!$BC:$BC,$B12,1)*1+ROW()/100</f>
        <v>4476009.12</v>
      </c>
      <c r="H12" s="1" t="str">
        <f t="shared" si="0"/>
        <v>Neath-RC</v>
      </c>
      <c r="I12" s="1">
        <f t="shared" si="1"/>
        <v>5</v>
      </c>
      <c r="J12" s="1" t="str">
        <f t="shared" si="2"/>
        <v>Neath-RC-5</v>
      </c>
      <c r="K12" s="1">
        <f t="shared" si="3"/>
        <v>11</v>
      </c>
      <c r="L12" s="1" t="str">
        <f t="shared" si="4"/>
        <v>RC-11</v>
      </c>
    </row>
    <row r="13" spans="1:12" ht="11.25">
      <c r="A13" s="2" t="s">
        <v>77</v>
      </c>
      <c r="B13" s="1">
        <f>MATCH(A13,Scores!BH:BH,0)</f>
        <v>32</v>
      </c>
      <c r="C13" s="1" t="str">
        <f>INDEX(Scores!$G:$G,$B13,1)</f>
        <v>Alice</v>
      </c>
      <c r="D13" s="1" t="str">
        <f>INDEX(Scores!$I:$I,$B13,1)</f>
        <v>Reynolds</v>
      </c>
      <c r="E13" s="1" t="str">
        <f>INDEX(Scores!$K:$K,$B13,1)</f>
        <v>B of G</v>
      </c>
      <c r="F13" s="1" t="str">
        <f>INDEX(Scores!$O:$O,$B13,1)</f>
        <v>RC</v>
      </c>
      <c r="G13" s="1">
        <f>INDEX(Scores!$BE:$BE,$B13,1)*10000+INDEX(Scores!$BA:$BA,$B13,1)*100+INDEX(Scores!$BC:$BC,$B13,1)*1+ROW()/100</f>
        <v>5436019.13</v>
      </c>
      <c r="H13" s="1" t="str">
        <f t="shared" si="0"/>
        <v>B of G-RC</v>
      </c>
      <c r="I13" s="1">
        <f t="shared" si="1"/>
        <v>2</v>
      </c>
      <c r="J13" s="1" t="str">
        <f t="shared" si="2"/>
        <v>B of G-RC-2</v>
      </c>
      <c r="K13" s="1">
        <f t="shared" si="3"/>
        <v>2</v>
      </c>
      <c r="L13" s="1" t="str">
        <f t="shared" si="4"/>
        <v>RC-2</v>
      </c>
    </row>
    <row r="14" spans="1:12" ht="11.25">
      <c r="A14" s="2" t="s">
        <v>78</v>
      </c>
      <c r="B14" s="1">
        <f>MATCH(A14,Scores!BH:BH,0)</f>
        <v>35</v>
      </c>
      <c r="C14" s="1" t="str">
        <f>INDEX(Scores!$G:$G,$B14,1)</f>
        <v>Jon</v>
      </c>
      <c r="D14" s="1" t="str">
        <f>INDEX(Scores!$I:$I,$B14,1)</f>
        <v>Allen</v>
      </c>
      <c r="E14" s="1" t="str">
        <f>INDEX(Scores!$K:$K,$B14,1)</f>
        <v>Neath</v>
      </c>
      <c r="F14" s="1" t="str">
        <f>INDEX(Scores!$O:$O,$B14,1)</f>
        <v>RC</v>
      </c>
      <c r="G14" s="1">
        <f>INDEX(Scores!$BE:$BE,$B14,1)*10000+INDEX(Scores!$BA:$BA,$B14,1)*100+INDEX(Scores!$BC:$BC,$B14,1)*1+ROW()/100</f>
        <v>5206020.14</v>
      </c>
      <c r="H14" s="1" t="str">
        <f t="shared" si="0"/>
        <v>Neath-RC</v>
      </c>
      <c r="I14" s="1">
        <f t="shared" si="1"/>
        <v>2</v>
      </c>
      <c r="J14" s="1" t="str">
        <f t="shared" si="2"/>
        <v>Neath-RC-2</v>
      </c>
      <c r="K14" s="1">
        <f t="shared" si="3"/>
        <v>6</v>
      </c>
      <c r="L14" s="1" t="str">
        <f t="shared" si="4"/>
        <v>RC-6</v>
      </c>
    </row>
    <row r="15" spans="1:12" ht="11.25">
      <c r="A15" s="2" t="s">
        <v>79</v>
      </c>
      <c r="B15" s="1">
        <f>MATCH(A15,Scores!BH:BH,0)</f>
        <v>37</v>
      </c>
      <c r="C15" s="1" t="str">
        <f>INDEX(Scores!$G:$G,$B15,1)</f>
        <v>Siobhan</v>
      </c>
      <c r="D15" s="1" t="str">
        <f>INDEX(Scores!$I:$I,$B15,1)</f>
        <v>Boyle</v>
      </c>
      <c r="E15" s="1" t="str">
        <f>INDEX(Scores!$K:$K,$B15,1)</f>
        <v>B of G</v>
      </c>
      <c r="F15" s="1" t="str">
        <f>INDEX(Scores!$O:$O,$B15,1)</f>
        <v>RC</v>
      </c>
      <c r="G15" s="1">
        <f>INDEX(Scores!$BE:$BE,$B15,1)*10000+INDEX(Scores!$BA:$BA,$B15,1)*100+INDEX(Scores!$BC:$BC,$B15,1)*1+ROW()/100</f>
        <v>5116014.15</v>
      </c>
      <c r="H15" s="1" t="str">
        <f t="shared" si="0"/>
        <v>B of G-RC</v>
      </c>
      <c r="I15" s="1">
        <f t="shared" si="1"/>
        <v>6</v>
      </c>
      <c r="J15" s="1" t="str">
        <f t="shared" si="2"/>
        <v>B of G-RC-6</v>
      </c>
      <c r="K15" s="1">
        <f t="shared" si="3"/>
        <v>8</v>
      </c>
      <c r="L15" s="1" t="str">
        <f t="shared" si="4"/>
        <v>RC-8</v>
      </c>
    </row>
    <row r="16" spans="1:12" ht="11.25">
      <c r="A16" s="2" t="s">
        <v>80</v>
      </c>
      <c r="B16" s="1">
        <f>MATCH(A16,Scores!BH:BH,0)</f>
        <v>39</v>
      </c>
      <c r="C16" s="1" t="str">
        <f>INDEX(Scores!$G:$G,$B16,1)</f>
        <v>Vicky</v>
      </c>
      <c r="D16" s="1" t="str">
        <f>INDEX(Scores!$I:$I,$B16,1)</f>
        <v>Doyle</v>
      </c>
      <c r="E16" s="1" t="str">
        <f>INDEX(Scores!$K:$K,$B16,1)</f>
        <v>Neath</v>
      </c>
      <c r="F16" s="1" t="str">
        <f>INDEX(Scores!$O:$O,$B16,1)</f>
        <v>RC</v>
      </c>
      <c r="G16" s="1">
        <f>INDEX(Scores!$BE:$BE,$B16,1)*10000+INDEX(Scores!$BA:$BA,$B16,1)*100+INDEX(Scores!$BC:$BC,$B16,1)*1+ROW()/100</f>
        <v>5276018.16</v>
      </c>
      <c r="H16" s="1" t="str">
        <f t="shared" si="0"/>
        <v>Neath-RC</v>
      </c>
      <c r="I16" s="1">
        <f t="shared" si="1"/>
        <v>1</v>
      </c>
      <c r="J16" s="1" t="str">
        <f t="shared" si="2"/>
        <v>Neath-RC-1</v>
      </c>
      <c r="K16" s="1">
        <f t="shared" si="3"/>
        <v>3</v>
      </c>
      <c r="L16" s="1" t="str">
        <f t="shared" si="4"/>
        <v>RC-3</v>
      </c>
    </row>
    <row r="17" spans="1:12" ht="11.25">
      <c r="A17" s="2" t="s">
        <v>81</v>
      </c>
      <c r="B17" s="1">
        <f>MATCH(A17,Scores!BH:BH,0)</f>
        <v>41</v>
      </c>
      <c r="C17" s="1" t="str">
        <f>INDEX(Scores!$G:$G,$B17,1)</f>
        <v>Gavin</v>
      </c>
      <c r="D17" s="1" t="str">
        <f>INDEX(Scores!$I:$I,$B17,1)</f>
        <v>Tsang</v>
      </c>
      <c r="E17" s="1" t="str">
        <f>INDEX(Scores!$K:$K,$B17,1)</f>
        <v>B of G</v>
      </c>
      <c r="F17" s="1" t="str">
        <f>INDEX(Scores!$O:$O,$B17,1)</f>
        <v>RC</v>
      </c>
      <c r="G17" s="1">
        <f>INDEX(Scores!$BE:$BE,$B17,1)*10000+INDEX(Scores!$BA:$BA,$B17,1)*100+INDEX(Scores!$BC:$BC,$B17,1)*1+ROW()/100</f>
        <v>5596030.17</v>
      </c>
      <c r="H17" s="1" t="str">
        <f t="shared" si="0"/>
        <v>B of G-RC</v>
      </c>
      <c r="I17" s="1">
        <f t="shared" si="1"/>
        <v>1</v>
      </c>
      <c r="J17" s="1" t="str">
        <f t="shared" si="2"/>
        <v>B of G-RC-1</v>
      </c>
      <c r="K17" s="1">
        <f t="shared" si="3"/>
        <v>1</v>
      </c>
      <c r="L17" s="1" t="str">
        <f t="shared" si="4"/>
        <v>RC-1</v>
      </c>
    </row>
    <row r="18" spans="1:12" ht="11.25">
      <c r="A18" s="2" t="s">
        <v>82</v>
      </c>
      <c r="B18" s="1">
        <f>MATCH(A18,Scores!BH:BH,0)</f>
        <v>44</v>
      </c>
      <c r="C18" s="1" t="str">
        <f>INDEX(Scores!$G:$G,$B18,1)</f>
        <v>Ieuan</v>
      </c>
      <c r="D18" s="1" t="str">
        <f>INDEX(Scores!$I:$I,$B18,1)</f>
        <v>Johns</v>
      </c>
      <c r="E18" s="1" t="str">
        <f>INDEX(Scores!$K:$K,$B18,1)</f>
        <v>B of G</v>
      </c>
      <c r="F18" s="1" t="str">
        <f>INDEX(Scores!$O:$O,$B18,1)</f>
        <v>RC</v>
      </c>
      <c r="G18" s="1">
        <f>INDEX(Scores!$BE:$BE,$B18,1)*10000+INDEX(Scores!$BA:$BA,$B18,1)*100+INDEX(Scores!$BC:$BC,$B18,1)*1+ROW()/100</f>
        <v>5226017.18</v>
      </c>
      <c r="H18" s="1" t="str">
        <f t="shared" si="0"/>
        <v>B of G-RC</v>
      </c>
      <c r="I18" s="1">
        <f t="shared" si="1"/>
        <v>4</v>
      </c>
      <c r="J18" s="1" t="str">
        <f t="shared" si="2"/>
        <v>B of G-RC-4</v>
      </c>
      <c r="K18" s="1">
        <f t="shared" si="3"/>
        <v>5</v>
      </c>
      <c r="L18" s="1" t="str">
        <f t="shared" si="4"/>
        <v>RC-5</v>
      </c>
    </row>
    <row r="19" spans="1:12" ht="11.25">
      <c r="A19" s="2" t="s">
        <v>83</v>
      </c>
      <c r="B19" s="1">
        <f>MATCH(A19,Scores!BH:BH,0)</f>
        <v>46</v>
      </c>
      <c r="C19" s="1" t="str">
        <f>INDEX(Scores!$G:$G,$B19,1)</f>
        <v>John</v>
      </c>
      <c r="D19" s="1" t="str">
        <f>INDEX(Scores!$I:$I,$B19,1)</f>
        <v>Luty</v>
      </c>
      <c r="E19" s="1" t="str">
        <f>INDEX(Scores!$K:$K,$B19,1)</f>
        <v>Neath</v>
      </c>
      <c r="F19" s="1" t="str">
        <f>INDEX(Scores!$O:$O,$B19,1)</f>
        <v>RC</v>
      </c>
      <c r="G19" s="1">
        <f>INDEX(Scores!$BE:$BE,$B19,1)*10000+INDEX(Scores!$BA:$BA,$B19,1)*100+INDEX(Scores!$BC:$BC,$B19,1)*1+ROW()/100</f>
        <v>4816009.19</v>
      </c>
      <c r="H19" s="1" t="str">
        <f t="shared" si="0"/>
        <v>Neath-RC</v>
      </c>
      <c r="I19" s="1">
        <f t="shared" si="1"/>
        <v>4</v>
      </c>
      <c r="J19" s="1" t="str">
        <f t="shared" si="2"/>
        <v>Neath-RC-4</v>
      </c>
      <c r="K19" s="1">
        <f t="shared" si="3"/>
        <v>10</v>
      </c>
      <c r="L19" s="1" t="str">
        <f t="shared" si="4"/>
        <v>RC-10</v>
      </c>
    </row>
    <row r="20" spans="1:12" ht="11.25">
      <c r="A20" s="2" t="s">
        <v>84</v>
      </c>
      <c r="B20" s="1">
        <f>MATCH(A20,Scores!BH:BH,0)</f>
        <v>48</v>
      </c>
      <c r="C20" s="1" t="str">
        <f>INDEX(Scores!$G:$G,$B20,1)</f>
        <v>Jon</v>
      </c>
      <c r="D20" s="1" t="str">
        <f>INDEX(Scores!$I:$I,$B20,1)</f>
        <v>Gordon</v>
      </c>
      <c r="E20" s="1" t="str">
        <f>INDEX(Scores!$K:$K,$B20,1)</f>
        <v>B of G</v>
      </c>
      <c r="F20" s="1" t="str">
        <f>INDEX(Scores!$O:$O,$B20,1)</f>
        <v>BB</v>
      </c>
      <c r="G20" s="1">
        <f>INDEX(Scores!$BE:$BE,$B20,1)*10000+INDEX(Scores!$BA:$BA,$B20,1)*100+INDEX(Scores!$BC:$BC,$B20,1)*1+ROW()/100</f>
        <v>4326004.2</v>
      </c>
      <c r="H20" s="1" t="str">
        <f t="shared" si="0"/>
        <v>B of G-BB</v>
      </c>
      <c r="I20" s="1">
        <f t="shared" si="1"/>
        <v>2</v>
      </c>
      <c r="J20" s="1" t="str">
        <f t="shared" si="2"/>
        <v>B of G-BB-2</v>
      </c>
      <c r="K20" s="1">
        <f t="shared" si="3"/>
        <v>4</v>
      </c>
      <c r="L20" s="1" t="str">
        <f t="shared" si="4"/>
        <v>BB-4</v>
      </c>
    </row>
    <row r="21" spans="1:12" ht="11.25">
      <c r="A21" s="2" t="s">
        <v>85</v>
      </c>
      <c r="B21" s="1">
        <f>MATCH(A21,Scores!BH:BH,0)</f>
        <v>50</v>
      </c>
      <c r="C21" s="1" t="str">
        <f>INDEX(Scores!$G:$G,$B21,1)</f>
        <v>Andrew</v>
      </c>
      <c r="D21" s="1" t="str">
        <f>INDEX(Scores!$I:$I,$B21,1)</f>
        <v>Fairgrieve</v>
      </c>
      <c r="E21" s="1" t="str">
        <f>INDEX(Scores!$K:$K,$B21,1)</f>
        <v>Neath</v>
      </c>
      <c r="F21" s="1" t="str">
        <f>INDEX(Scores!$O:$O,$B21,1)</f>
        <v>LB</v>
      </c>
      <c r="G21" s="1">
        <f>INDEX(Scores!$BE:$BE,$B21,1)*10000+INDEX(Scores!$BA:$BA,$B21,1)*100+INDEX(Scores!$BC:$BC,$B21,1)*1+ROW()/100</f>
        <v>3655603.21</v>
      </c>
      <c r="H21" s="1" t="str">
        <f t="shared" si="0"/>
        <v>Neath-LB</v>
      </c>
      <c r="I21" s="1">
        <f t="shared" si="1"/>
        <v>2</v>
      </c>
      <c r="J21" s="1" t="str">
        <f t="shared" si="2"/>
        <v>Neath-LB-2</v>
      </c>
      <c r="K21" s="1">
        <f t="shared" si="3"/>
        <v>2</v>
      </c>
      <c r="L21" s="1" t="str">
        <f t="shared" si="4"/>
        <v>LB-2</v>
      </c>
    </row>
    <row r="22" spans="1:12" ht="11.25">
      <c r="A22" s="2" t="s">
        <v>86</v>
      </c>
      <c r="B22" s="1">
        <f>MATCH(A22,Scores!BH:BH,0)</f>
        <v>53</v>
      </c>
      <c r="C22" s="1" t="str">
        <f>INDEX(Scores!$G:$G,$B22,1)</f>
        <v>Kevan</v>
      </c>
      <c r="D22" s="1" t="str">
        <f>INDEX(Scores!$I:$I,$B22,1)</f>
        <v>Mahers</v>
      </c>
      <c r="E22" s="1" t="str">
        <f>INDEX(Scores!$K:$K,$B22,1)</f>
        <v>Neath</v>
      </c>
      <c r="F22" s="1" t="str">
        <f>INDEX(Scores!$O:$O,$B22,1)</f>
        <v>BB</v>
      </c>
      <c r="G22" s="1">
        <f>INDEX(Scores!$BE:$BE,$B22,1)*10000+INDEX(Scores!$BA:$BA,$B22,1)*100+INDEX(Scores!$BC:$BC,$B22,1)*1+ROW()/100</f>
        <v>4826004.22</v>
      </c>
      <c r="H22" s="1" t="str">
        <f t="shared" si="0"/>
        <v>Neath-BB</v>
      </c>
      <c r="I22" s="1">
        <f t="shared" si="1"/>
        <v>1</v>
      </c>
      <c r="J22" s="1" t="str">
        <f t="shared" si="2"/>
        <v>Neath-BB-1</v>
      </c>
      <c r="K22" s="1">
        <f t="shared" si="3"/>
        <v>2</v>
      </c>
      <c r="L22" s="1" t="str">
        <f t="shared" si="4"/>
        <v>BB-2</v>
      </c>
    </row>
    <row r="23" spans="1:12" ht="11.25">
      <c r="A23" s="2" t="s">
        <v>87</v>
      </c>
      <c r="B23" s="1">
        <f>MATCH(A23,Scores!BH:BH,0)</f>
        <v>55</v>
      </c>
      <c r="C23" s="1" t="str">
        <f>INDEX(Scores!$G:$G,$B23,1)</f>
        <v>Simon</v>
      </c>
      <c r="D23" s="1" t="str">
        <f>INDEX(Scores!$I:$I,$B23,1)</f>
        <v>Browning</v>
      </c>
      <c r="E23" s="1" t="str">
        <f>INDEX(Scores!$K:$K,$B23,1)</f>
        <v>B of G</v>
      </c>
      <c r="F23" s="1" t="str">
        <f>INDEX(Scores!$O:$O,$B23,1)</f>
        <v>BB</v>
      </c>
      <c r="G23" s="1">
        <f>INDEX(Scores!$BE:$BE,$B23,1)*10000+INDEX(Scores!$BA:$BA,$B23,1)*100+INDEX(Scores!$BC:$BC,$B23,1)*1+ROW()/100</f>
        <v>5496025.23</v>
      </c>
      <c r="H23" s="1" t="str">
        <f t="shared" si="0"/>
        <v>B of G-BB</v>
      </c>
      <c r="I23" s="1">
        <f t="shared" si="1"/>
        <v>1</v>
      </c>
      <c r="J23" s="1" t="str">
        <f t="shared" si="2"/>
        <v>B of G-BB-1</v>
      </c>
      <c r="K23" s="1">
        <f t="shared" si="3"/>
        <v>1</v>
      </c>
      <c r="L23" s="1" t="str">
        <f t="shared" si="4"/>
        <v>BB-1</v>
      </c>
    </row>
    <row r="24" spans="1:12" ht="11.25">
      <c r="A24" s="2" t="s">
        <v>88</v>
      </c>
      <c r="B24" s="1">
        <f>MATCH(A24,Scores!BH:BH,0)</f>
        <v>57</v>
      </c>
      <c r="C24" s="1" t="str">
        <f>INDEX(Scores!$G:$G,$B24,1)</f>
        <v>Luke</v>
      </c>
      <c r="D24" s="1" t="str">
        <f>INDEX(Scores!$I:$I,$B24,1)</f>
        <v>James</v>
      </c>
      <c r="E24" s="1" t="str">
        <f>INDEX(Scores!$K:$K,$B24,1)</f>
        <v>Neath</v>
      </c>
      <c r="F24" s="1" t="str">
        <f>INDEX(Scores!$O:$O,$B24,1)</f>
        <v>CUL</v>
      </c>
      <c r="G24" s="1">
        <f>INDEX(Scores!$BE:$BE,$B24,1)*10000+INDEX(Scores!$BA:$BA,$B24,1)*100+INDEX(Scores!$BC:$BC,$B24,1)*1+ROW()/100</f>
        <v>4795803.24</v>
      </c>
      <c r="H24" s="1" t="str">
        <f t="shared" si="0"/>
        <v>Neath-CUL</v>
      </c>
      <c r="I24" s="1">
        <f t="shared" si="1"/>
        <v>3</v>
      </c>
      <c r="J24" s="1" t="str">
        <f t="shared" si="2"/>
        <v>Neath-CUL-3</v>
      </c>
      <c r="K24" s="1">
        <f t="shared" si="3"/>
        <v>6</v>
      </c>
      <c r="L24" s="1" t="str">
        <f t="shared" si="4"/>
        <v>CUL-6</v>
      </c>
    </row>
    <row r="25" spans="1:12" ht="11.25">
      <c r="A25" s="2" t="s">
        <v>89</v>
      </c>
      <c r="B25" s="1">
        <f>MATCH(A25,Scores!BH:BH,0)</f>
        <v>59</v>
      </c>
      <c r="C25" s="1" t="str">
        <f>INDEX(Scores!$G:$G,$B25,1)</f>
        <v>Suz</v>
      </c>
      <c r="D25" s="1" t="str">
        <f>INDEX(Scores!$I:$I,$B25,1)</f>
        <v>Richards</v>
      </c>
      <c r="E25" s="1" t="str">
        <f>INDEX(Scores!$K:$K,$B25,1)</f>
        <v>B of G</v>
      </c>
      <c r="F25" s="1" t="str">
        <f>INDEX(Scores!$O:$O,$B25,1)</f>
        <v>CUL</v>
      </c>
      <c r="G25" s="1">
        <f>INDEX(Scores!$BE:$BE,$B25,1)*10000+INDEX(Scores!$BA:$BA,$B25,1)*100+INDEX(Scores!$BC:$BC,$B25,1)*1+ROW()/100</f>
        <v>5496014.25</v>
      </c>
      <c r="H25" s="1" t="str">
        <f t="shared" si="0"/>
        <v>B of G-CUL</v>
      </c>
      <c r="I25" s="1">
        <f t="shared" si="1"/>
        <v>2</v>
      </c>
      <c r="J25" s="1" t="str">
        <f t="shared" si="2"/>
        <v>B of G-CUL-2</v>
      </c>
      <c r="K25" s="1">
        <f t="shared" si="3"/>
        <v>2</v>
      </c>
      <c r="L25" s="1" t="str">
        <f t="shared" si="4"/>
        <v>CUL-2</v>
      </c>
    </row>
    <row r="26" spans="1:12" ht="11.25">
      <c r="A26" s="2" t="s">
        <v>90</v>
      </c>
      <c r="B26" s="1">
        <f>MATCH(A26,Scores!BH:BH,0)</f>
        <v>62</v>
      </c>
      <c r="C26" s="1" t="str">
        <f>INDEX(Scores!$G:$G,$B26,1)</f>
        <v>William</v>
      </c>
      <c r="D26" s="1" t="str">
        <f>INDEX(Scores!$I:$I,$B26,1)</f>
        <v>Shackley</v>
      </c>
      <c r="E26" s="1" t="str">
        <f>INDEX(Scores!$K:$K,$B26,1)</f>
        <v>B of G</v>
      </c>
      <c r="F26" s="1" t="str">
        <f>INDEX(Scores!$O:$O,$B26,1)</f>
        <v>CUL</v>
      </c>
      <c r="G26" s="1">
        <f>INDEX(Scores!$BE:$BE,$B26,1)*10000+INDEX(Scores!$BA:$BA,$B26,1)*100+INDEX(Scores!$BC:$BC,$B26,1)*1+ROW()/100</f>
        <v>5766036.26</v>
      </c>
      <c r="H26" s="1" t="str">
        <f t="shared" si="0"/>
        <v>B of G-CUL</v>
      </c>
      <c r="I26" s="1">
        <f t="shared" si="1"/>
        <v>1</v>
      </c>
      <c r="J26" s="1" t="str">
        <f t="shared" si="2"/>
        <v>B of G-CUL-1</v>
      </c>
      <c r="K26" s="1">
        <f t="shared" si="3"/>
        <v>1</v>
      </c>
      <c r="L26" s="1" t="str">
        <f t="shared" si="4"/>
        <v>CUL-1</v>
      </c>
    </row>
    <row r="27" spans="1:12" ht="11.25">
      <c r="A27" s="2" t="s">
        <v>91</v>
      </c>
      <c r="B27" s="1">
        <f>MATCH(A27,Scores!BH:BH,0)</f>
        <v>64</v>
      </c>
      <c r="C27" s="1" t="str">
        <f>INDEX(Scores!$G:$G,$B27,1)</f>
        <v>Brian</v>
      </c>
      <c r="D27" s="1" t="str">
        <f>INDEX(Scores!$I:$I,$B27,1)</f>
        <v>Illes</v>
      </c>
      <c r="E27" s="1" t="str">
        <f>INDEX(Scores!$K:$K,$B27,1)</f>
        <v>Neath</v>
      </c>
      <c r="F27" s="1" t="str">
        <f>INDEX(Scores!$O:$O,$B27,1)</f>
        <v>CUL</v>
      </c>
      <c r="G27" s="1">
        <f>INDEX(Scores!$BE:$BE,$B27,1)*10000+INDEX(Scores!$BA:$BA,$B27,1)*100+INDEX(Scores!$BC:$BC,$B27,1)*1+ROW()/100</f>
        <v>4835604.27</v>
      </c>
      <c r="H27" s="1" t="str">
        <f t="shared" si="0"/>
        <v>Neath-CUL</v>
      </c>
      <c r="I27" s="1">
        <f t="shared" si="1"/>
        <v>2</v>
      </c>
      <c r="J27" s="1" t="str">
        <f t="shared" si="2"/>
        <v>Neath-CUL-2</v>
      </c>
      <c r="K27" s="1">
        <f t="shared" si="3"/>
        <v>5</v>
      </c>
      <c r="L27" s="1" t="str">
        <f t="shared" si="4"/>
        <v>CUL-5</v>
      </c>
    </row>
    <row r="28" spans="1:12" ht="11.25">
      <c r="A28" s="2" t="s">
        <v>92</v>
      </c>
      <c r="B28" s="1">
        <f>MATCH(A28,Scores!BH:BH,0)</f>
        <v>66</v>
      </c>
      <c r="C28" s="1" t="str">
        <f>INDEX(Scores!$G:$G,$B28,1)</f>
        <v>Roger</v>
      </c>
      <c r="D28" s="1" t="str">
        <f>INDEX(Scores!$I:$I,$B28,1)</f>
        <v>Gammon</v>
      </c>
      <c r="E28" s="1" t="str">
        <f>INDEX(Scores!$K:$K,$B28,1)</f>
        <v>B of G</v>
      </c>
      <c r="F28" s="1" t="str">
        <f>INDEX(Scores!$O:$O,$B28,1)</f>
        <v>CUL</v>
      </c>
      <c r="G28" s="1">
        <f>INDEX(Scores!$BE:$BE,$B28,1)*10000+INDEX(Scores!$BA:$BA,$B28,1)*100+INDEX(Scores!$BC:$BC,$B28,1)*1+ROW()/100</f>
        <v>5155808.28</v>
      </c>
      <c r="H28" s="1" t="str">
        <f t="shared" si="0"/>
        <v>B of G-CUL</v>
      </c>
      <c r="I28" s="1">
        <f t="shared" si="1"/>
        <v>3</v>
      </c>
      <c r="J28" s="1" t="str">
        <f t="shared" si="2"/>
        <v>B of G-CUL-3</v>
      </c>
      <c r="K28" s="1">
        <f t="shared" si="3"/>
        <v>4</v>
      </c>
      <c r="L28" s="1" t="str">
        <f t="shared" si="4"/>
        <v>CUL-4</v>
      </c>
    </row>
    <row r="29" spans="1:12" ht="11.25">
      <c r="A29" s="2" t="s">
        <v>93</v>
      </c>
      <c r="B29" s="1">
        <f>MATCH(A29,Scores!BH:BH,0)</f>
        <v>68</v>
      </c>
      <c r="C29" s="1" t="str">
        <f>INDEX(Scores!$G:$G,$B29,1)</f>
        <v>Kelvin</v>
      </c>
      <c r="D29" s="1" t="str">
        <f>INDEX(Scores!$I:$I,$B29,1)</f>
        <v>Haines</v>
      </c>
      <c r="E29" s="1" t="str">
        <f>INDEX(Scores!$K:$K,$B29,1)</f>
        <v>Neath</v>
      </c>
      <c r="F29" s="1" t="str">
        <f>INDEX(Scores!$O:$O,$B29,1)</f>
        <v>CUL</v>
      </c>
      <c r="G29" s="1">
        <f>INDEX(Scores!$BE:$BE,$B29,1)*10000+INDEX(Scores!$BA:$BA,$B29,1)*100+INDEX(Scores!$BC:$BC,$B29,1)*1+ROW()/100</f>
        <v>5426007.29</v>
      </c>
      <c r="H29" s="1" t="str">
        <f t="shared" si="0"/>
        <v>Neath-CUL</v>
      </c>
      <c r="I29" s="1">
        <f t="shared" si="1"/>
        <v>1</v>
      </c>
      <c r="J29" s="1" t="str">
        <f t="shared" si="2"/>
        <v>Neath-CUL-1</v>
      </c>
      <c r="K29" s="1">
        <f t="shared" si="3"/>
        <v>3</v>
      </c>
      <c r="L29" s="1" t="str">
        <f t="shared" si="4"/>
        <v>CUL-3</v>
      </c>
    </row>
    <row r="30" ht="11.25">
      <c r="A30" s="2"/>
    </row>
    <row r="31" ht="11.25">
      <c r="A31" s="2"/>
    </row>
    <row r="32" ht="11.25">
      <c r="A32" s="2"/>
    </row>
    <row r="33" spans="1:12" ht="11.25">
      <c r="A33" s="2" t="s">
        <v>107</v>
      </c>
      <c r="E33" s="1" t="s">
        <v>54</v>
      </c>
      <c r="F33" s="1" t="s">
        <v>56</v>
      </c>
      <c r="I33" s="1" t="s">
        <v>96</v>
      </c>
      <c r="J33" s="1" t="s">
        <v>97</v>
      </c>
      <c r="K33" s="1" t="s">
        <v>57</v>
      </c>
      <c r="L33" s="1" t="s">
        <v>2</v>
      </c>
    </row>
    <row r="34" spans="1:12" ht="11.25">
      <c r="A34" s="2" t="str">
        <f>INDEX(A$2:A$29,MATCH($J34,$J$2:$J$29,0),1)</f>
        <v>7A</v>
      </c>
      <c r="B34" s="1">
        <f>MATCH(A34,Scores!BH:BH,0)</f>
        <v>62</v>
      </c>
      <c r="C34" s="1" t="str">
        <f>IF(ISERROR(B34),"",INDEX(Scores!$G:$G,$B34,1))</f>
        <v>William</v>
      </c>
      <c r="D34" s="1" t="str">
        <f>IF(ISERROR(B34),"",INDEX(Scores!$I:$I,$B34,1))</f>
        <v>Shackley</v>
      </c>
      <c r="E34" s="1" t="s">
        <v>49</v>
      </c>
      <c r="F34" s="1" t="s">
        <v>7</v>
      </c>
      <c r="G34" s="1">
        <f>IF(ISERROR(B34),"",INDEX(Scores!$BE:$BE,$B34,1))</f>
        <v>576</v>
      </c>
      <c r="I34" s="1">
        <v>1</v>
      </c>
      <c r="J34" s="1" t="str">
        <f>E34&amp;"-"&amp;F34&amp;"-"&amp;I34</f>
        <v>B of G-CUL-1</v>
      </c>
      <c r="K34" s="1">
        <f>IF(ISERROR(B34),"",INDEX(Scores!$BA:$BA,$B34,1))</f>
        <v>60</v>
      </c>
      <c r="L34" s="1">
        <f>IF(ISERROR(B34),"",INDEX(Scores!$BC:$BC,$B34,1))</f>
        <v>36</v>
      </c>
    </row>
    <row r="35" spans="1:12" ht="11.25">
      <c r="A35" s="2" t="str">
        <f>INDEX(A$2:A$29,MATCH($J35,$J$2:$J$29,0),1)</f>
        <v>4D</v>
      </c>
      <c r="B35" s="1">
        <f>MATCH(A35,Scores!BH:BH,0)</f>
        <v>41</v>
      </c>
      <c r="C35" s="1" t="str">
        <f>IF(ISERROR(B35),"",INDEX(Scores!$G:$G,$B35,1))</f>
        <v>Gavin</v>
      </c>
      <c r="D35" s="1" t="str">
        <f>IF(ISERROR(B35),"",INDEX(Scores!$I:$I,$B35,1))</f>
        <v>Tsang</v>
      </c>
      <c r="E35" s="1" t="s">
        <v>49</v>
      </c>
      <c r="F35" s="1" t="s">
        <v>10</v>
      </c>
      <c r="G35" s="1">
        <f>IF(ISERROR(B35),"",INDEX(Scores!$BE:$BE,$B35,1))</f>
        <v>559</v>
      </c>
      <c r="I35" s="1">
        <v>1</v>
      </c>
      <c r="J35" s="1" t="str">
        <f>E35&amp;"-"&amp;F35&amp;"-"&amp;I35</f>
        <v>B of G-RC-1</v>
      </c>
      <c r="K35" s="1">
        <f>IF(ISERROR(B35),"",INDEX(Scores!$BA:$BA,$B35,1))</f>
        <v>60</v>
      </c>
      <c r="L35" s="1">
        <f>IF(ISERROR(B35),"",INDEX(Scores!$BC:$BC,$B35,1))</f>
        <v>30</v>
      </c>
    </row>
    <row r="36" spans="1:12" ht="11.25">
      <c r="A36" s="2" t="str">
        <f>INDEX(A$2:A$29,MATCH($J36,$J$2:$J$29,0),1)</f>
        <v>3D</v>
      </c>
      <c r="B36" s="1">
        <f>MATCH(A36,Scores!BH:BH,0)</f>
        <v>32</v>
      </c>
      <c r="C36" s="1" t="str">
        <f>IF(ISERROR(B36),"",INDEX(Scores!$G:$G,$B36,1))</f>
        <v>Alice</v>
      </c>
      <c r="D36" s="1" t="str">
        <f>IF(ISERROR(B36),"",INDEX(Scores!$I:$I,$B36,1))</f>
        <v>Reynolds</v>
      </c>
      <c r="E36" s="1" t="s">
        <v>49</v>
      </c>
      <c r="F36" s="1" t="s">
        <v>10</v>
      </c>
      <c r="G36" s="1">
        <f>IF(ISERROR(B36),"",INDEX(Scores!$BE:$BE,$B36,1))</f>
        <v>543</v>
      </c>
      <c r="I36" s="1">
        <v>2</v>
      </c>
      <c r="J36" s="1" t="str">
        <f>E36&amp;"-"&amp;F36&amp;"-"&amp;I36</f>
        <v>B of G-RC-2</v>
      </c>
      <c r="K36" s="1">
        <f>IF(ISERROR(B36),"",INDEX(Scores!$BA:$BA,$B36,1))</f>
        <v>60</v>
      </c>
      <c r="L36" s="1">
        <f>IF(ISERROR(B36),"",INDEX(Scores!$BC:$BC,$B36,1))</f>
        <v>19</v>
      </c>
    </row>
    <row r="37" spans="1:12" ht="11.25">
      <c r="A37" s="2" t="str">
        <f>INDEX(A$2:A$29,MATCH($J37,$J$2:$J$29,0),1)</f>
        <v>6B</v>
      </c>
      <c r="B37" s="1">
        <f>MATCH(A37,Scores!BH:BH,0)</f>
        <v>55</v>
      </c>
      <c r="C37" s="1" t="str">
        <f>IF(ISERROR(B37),"",INDEX(Scores!$G:$G,$B37,1))</f>
        <v>Simon</v>
      </c>
      <c r="D37" s="1" t="str">
        <f>IF(ISERROR(B37),"",INDEX(Scores!$I:$I,$B37,1))</f>
        <v>Browning</v>
      </c>
      <c r="E37" s="1" t="s">
        <v>49</v>
      </c>
      <c r="F37" s="1" t="s">
        <v>8</v>
      </c>
      <c r="G37" s="1">
        <f>IF(ISERROR(B37),"",INDEX(Scores!$BE:$BE,$B37,1))</f>
        <v>549</v>
      </c>
      <c r="I37" s="1">
        <v>1</v>
      </c>
      <c r="J37" s="1" t="str">
        <f>E37&amp;"-"&amp;F37&amp;"-"&amp;I37</f>
        <v>B of G-BB-1</v>
      </c>
      <c r="K37" s="1">
        <f>IF(ISERROR(B37),"",INDEX(Scores!$BA:$BA,$B37,1))</f>
        <v>60</v>
      </c>
      <c r="L37" s="1">
        <f>IF(ISERROR(B37),"",INDEX(Scores!$BC:$BC,$B37,1))</f>
        <v>25</v>
      </c>
    </row>
    <row r="38" spans="1:12" ht="11.25">
      <c r="A38" s="2" t="str">
        <f>INDEX(A$2:A$29,MATCH($J38,$J$2:$J$29,0),1)</f>
        <v>2A</v>
      </c>
      <c r="B38" s="1">
        <f>MATCH(A38,Scores!BH:BH,0)</f>
        <v>17</v>
      </c>
      <c r="C38" s="1" t="str">
        <f>IF(ISERROR(B38),"",INDEX(Scores!$G:$G,$B38,1))</f>
        <v>Phil</v>
      </c>
      <c r="D38" s="1" t="str">
        <f>IF(ISERROR(B38),"",INDEX(Scores!$I:$I,$B38,1))</f>
        <v>Lewis</v>
      </c>
      <c r="E38" s="1" t="s">
        <v>49</v>
      </c>
      <c r="F38" s="1" t="s">
        <v>9</v>
      </c>
      <c r="G38" s="1">
        <f>IF(ISERROR(B38),"",INDEX(Scores!$BE:$BE,$B38,1))</f>
        <v>345</v>
      </c>
      <c r="I38" s="1">
        <v>1</v>
      </c>
      <c r="J38" s="1" t="str">
        <f>E38&amp;"-"&amp;F38&amp;"-"&amp;I38</f>
        <v>B of G-LB-1</v>
      </c>
      <c r="K38" s="1">
        <f>IF(ISERROR(B38),"",INDEX(Scores!$BA:$BA,$B38,1))</f>
        <v>60</v>
      </c>
      <c r="L38" s="1">
        <f>IF(ISERROR(B38),"",INDEX(Scores!$BC:$BC,$B38,1))</f>
        <v>2</v>
      </c>
    </row>
    <row r="39" spans="1:7" ht="11.25">
      <c r="A39" s="2"/>
      <c r="F39" s="1" t="s">
        <v>100</v>
      </c>
      <c r="G39" s="1">
        <f>SUM(G34:G38)</f>
        <v>2572</v>
      </c>
    </row>
    <row r="40" ht="11.25">
      <c r="A40" s="2" t="s">
        <v>108</v>
      </c>
    </row>
    <row r="41" spans="1:12" ht="11.25">
      <c r="A41" s="2" t="str">
        <f>INDEX(A$2:A$29,MATCH($J41,$J$2:$J$29,0),1)</f>
        <v>7D</v>
      </c>
      <c r="B41" s="1">
        <f>MATCH(A41,Scores!BH:BH,0)</f>
        <v>68</v>
      </c>
      <c r="C41" s="1" t="str">
        <f>IF(ISERROR(B41),"",INDEX(Scores!$G:$G,$B41,1))</f>
        <v>Kelvin</v>
      </c>
      <c r="D41" s="1" t="str">
        <f>IF(ISERROR(B41),"",INDEX(Scores!$I:$I,$B41,1))</f>
        <v>Haines</v>
      </c>
      <c r="E41" s="1" t="s">
        <v>11</v>
      </c>
      <c r="F41" s="1" t="s">
        <v>7</v>
      </c>
      <c r="G41" s="1">
        <f>IF(ISERROR(B41),"",INDEX(Scores!$BE:$BE,$B41,1))</f>
        <v>542</v>
      </c>
      <c r="I41" s="1">
        <v>1</v>
      </c>
      <c r="J41" s="1" t="str">
        <f>E41&amp;"-"&amp;F41&amp;"-"&amp;I41</f>
        <v>Neath-CUL-1</v>
      </c>
      <c r="K41" s="1">
        <f>IF(ISERROR(B41),"",INDEX(Scores!$BA:$BA,$B41,1))</f>
        <v>60</v>
      </c>
      <c r="L41" s="1">
        <f>IF(ISERROR(B41),"",INDEX(Scores!$BC:$BC,$B41,1))</f>
        <v>7</v>
      </c>
    </row>
    <row r="42" spans="1:12" ht="11.25">
      <c r="A42" s="2" t="str">
        <f>INDEX(A$2:A$29,MATCH($J42,$J$2:$J$29,0),1)</f>
        <v>4C</v>
      </c>
      <c r="B42" s="1">
        <f>MATCH(A42,Scores!BH:BH,0)</f>
        <v>39</v>
      </c>
      <c r="C42" s="1" t="str">
        <f>IF(ISERROR(B42),"",INDEX(Scores!$G:$G,$B42,1))</f>
        <v>Vicky</v>
      </c>
      <c r="D42" s="1" t="str">
        <f>IF(ISERROR(B42),"",INDEX(Scores!$I:$I,$B42,1))</f>
        <v>Doyle</v>
      </c>
      <c r="E42" s="1" t="s">
        <v>11</v>
      </c>
      <c r="F42" s="1" t="s">
        <v>10</v>
      </c>
      <c r="G42" s="1">
        <f>IF(ISERROR(B42),"",INDEX(Scores!$BE:$BE,$B42,1))</f>
        <v>527</v>
      </c>
      <c r="I42" s="1">
        <v>1</v>
      </c>
      <c r="J42" s="1" t="str">
        <f>E42&amp;"-"&amp;F42&amp;"-"&amp;I42</f>
        <v>Neath-RC-1</v>
      </c>
      <c r="K42" s="1">
        <f>IF(ISERROR(B42),"",INDEX(Scores!$BA:$BA,$B42,1))</f>
        <v>60</v>
      </c>
      <c r="L42" s="1">
        <f>IF(ISERROR(B42),"",INDEX(Scores!$BC:$BC,$B42,1))</f>
        <v>18</v>
      </c>
    </row>
    <row r="43" spans="1:12" ht="11.25">
      <c r="A43" s="2" t="str">
        <f>INDEX(A$2:A$29,MATCH($J43,$J$2:$J$29,0),1)</f>
        <v>4A</v>
      </c>
      <c r="B43" s="1">
        <f>MATCH(A43,Scores!BH:BH,0)</f>
        <v>35</v>
      </c>
      <c r="C43" s="1" t="str">
        <f>IF(ISERROR(B43),"",INDEX(Scores!$G:$G,$B43,1))</f>
        <v>Jon</v>
      </c>
      <c r="D43" s="1" t="str">
        <f>IF(ISERROR(B43),"",INDEX(Scores!$I:$I,$B43,1))</f>
        <v>Allen</v>
      </c>
      <c r="E43" s="1" t="s">
        <v>11</v>
      </c>
      <c r="F43" s="1" t="s">
        <v>10</v>
      </c>
      <c r="G43" s="1">
        <f>IF(ISERROR(B43),"",INDEX(Scores!$BE:$BE,$B43,1))</f>
        <v>520</v>
      </c>
      <c r="I43" s="1">
        <v>2</v>
      </c>
      <c r="J43" s="1" t="str">
        <f>E43&amp;"-"&amp;F43&amp;"-"&amp;I43</f>
        <v>Neath-RC-2</v>
      </c>
      <c r="K43" s="1">
        <f>IF(ISERROR(B43),"",INDEX(Scores!$BA:$BA,$B43,1))</f>
        <v>60</v>
      </c>
      <c r="L43" s="1">
        <f>IF(ISERROR(B43),"",INDEX(Scores!$BC:$BC,$B43,1))</f>
        <v>20</v>
      </c>
    </row>
    <row r="44" spans="1:12" ht="11.25">
      <c r="A44" s="2" t="str">
        <f>INDEX(A$2:A$29,MATCH($J44,$J$2:$J$29,0),1)</f>
        <v>6A</v>
      </c>
      <c r="B44" s="1">
        <f>MATCH(A44,Scores!BH:BH,0)</f>
        <v>53</v>
      </c>
      <c r="C44" s="1" t="str">
        <f>IF(ISERROR(B44),"",INDEX(Scores!$G:$G,$B44,1))</f>
        <v>Kevan</v>
      </c>
      <c r="D44" s="1" t="str">
        <f>IF(ISERROR(B44),"",INDEX(Scores!$I:$I,$B44,1))</f>
        <v>Mahers</v>
      </c>
      <c r="E44" s="1" t="s">
        <v>11</v>
      </c>
      <c r="F44" s="1" t="s">
        <v>8</v>
      </c>
      <c r="G44" s="1">
        <f>IF(ISERROR(B44),"",INDEX(Scores!$BE:$BE,$B44,1))</f>
        <v>482</v>
      </c>
      <c r="I44" s="1">
        <v>1</v>
      </c>
      <c r="J44" s="1" t="str">
        <f>E44&amp;"-"&amp;F44&amp;"-"&amp;I44</f>
        <v>Neath-BB-1</v>
      </c>
      <c r="K44" s="1">
        <f>IF(ISERROR(B44),"",INDEX(Scores!$BA:$BA,$B44,1))</f>
        <v>60</v>
      </c>
      <c r="L44" s="1">
        <f>IF(ISERROR(B44),"",INDEX(Scores!$BC:$BC,$B44,1))</f>
        <v>4</v>
      </c>
    </row>
    <row r="45" spans="1:12" ht="11.25">
      <c r="A45" s="2" t="str">
        <f>INDEX(A$2:A$29,MATCH($J45,$J$2:$J$29,0),1)</f>
        <v>2B</v>
      </c>
      <c r="B45" s="1">
        <f>MATCH(A45,Scores!BH:BH,0)</f>
        <v>19</v>
      </c>
      <c r="C45" s="1" t="str">
        <f>IF(ISERROR(B45),"",INDEX(Scores!$G:$G,$B45,1))</f>
        <v>Jeff</v>
      </c>
      <c r="D45" s="1" t="str">
        <f>IF(ISERROR(B45),"",INDEX(Scores!$I:$I,$B45,1))</f>
        <v>Thomas</v>
      </c>
      <c r="E45" s="1" t="s">
        <v>11</v>
      </c>
      <c r="F45" s="1" t="s">
        <v>9</v>
      </c>
      <c r="G45" s="1">
        <f>IF(ISERROR(B45),"",INDEX(Scores!$BE:$BE,$B45,1))</f>
        <v>415</v>
      </c>
      <c r="I45" s="1">
        <v>1</v>
      </c>
      <c r="J45" s="1" t="str">
        <f>E45&amp;"-"&amp;F45&amp;"-"&amp;I45</f>
        <v>Neath-LB-1</v>
      </c>
      <c r="K45" s="1">
        <f>IF(ISERROR(B45),"",INDEX(Scores!$BA:$BA,$B45,1))</f>
        <v>60</v>
      </c>
      <c r="L45" s="1">
        <f>IF(ISERROR(B45),"",INDEX(Scores!$BC:$BC,$B45,1))</f>
        <v>5</v>
      </c>
    </row>
    <row r="46" spans="1:7" ht="11.25">
      <c r="A46" s="2"/>
      <c r="F46" s="1" t="s">
        <v>100</v>
      </c>
      <c r="G46" s="1">
        <f>SUM(G41:G45)</f>
        <v>2486</v>
      </c>
    </row>
    <row r="47" ht="11.25">
      <c r="A47" s="2" t="s">
        <v>109</v>
      </c>
    </row>
    <row r="48" spans="1:12" ht="11.25">
      <c r="A48" s="2" t="str">
        <f>INDEX(A$2:A$29,MATCH($J48,$J$2:$J$29,0),1)</f>
        <v>6D</v>
      </c>
      <c r="B48" s="1">
        <f>MATCH(A48,Scores!BH:BH,0)</f>
        <v>59</v>
      </c>
      <c r="C48" s="1" t="str">
        <f>IF(ISERROR(B48),"",INDEX(Scores!$G:$G,$B48,1))</f>
        <v>Suz</v>
      </c>
      <c r="D48" s="1" t="str">
        <f>IF(ISERROR(B48),"",INDEX(Scores!$I:$I,$B48,1))</f>
        <v>Richards</v>
      </c>
      <c r="E48" s="1" t="s">
        <v>49</v>
      </c>
      <c r="F48" s="1" t="s">
        <v>7</v>
      </c>
      <c r="G48" s="1">
        <f>IF(ISERROR(B48),"",INDEX(Scores!$BE:$BE,$B48,1))</f>
        <v>549</v>
      </c>
      <c r="I48" s="1">
        <v>2</v>
      </c>
      <c r="J48" s="1" t="str">
        <f>E48&amp;"-"&amp;F48&amp;"-"&amp;I48</f>
        <v>B of G-CUL-2</v>
      </c>
      <c r="K48" s="1">
        <f>IF(ISERROR(B48),"",INDEX(Scores!$BA:$BA,$B48,1))</f>
        <v>60</v>
      </c>
      <c r="L48" s="1">
        <f>IF(ISERROR(B48),"",INDEX(Scores!$BC:$BC,$B48,1))</f>
        <v>14</v>
      </c>
    </row>
    <row r="49" spans="1:12" ht="11.25">
      <c r="A49" s="2" t="str">
        <f>INDEX(A$2:A$29,MATCH($J49,$J$2:$J$29,0),1)</f>
        <v>2C</v>
      </c>
      <c r="B49" s="1">
        <f>MATCH(A49,Scores!BH:BH,0)</f>
        <v>21</v>
      </c>
      <c r="C49" s="1" t="str">
        <f>IF(ISERROR(B49),"",INDEX(Scores!$G:$G,$B49,1))</f>
        <v>Jamie</v>
      </c>
      <c r="D49" s="1" t="str">
        <f>IF(ISERROR(B49),"",INDEX(Scores!$I:$I,$B49,1))</f>
        <v>Hopley</v>
      </c>
      <c r="E49" s="1" t="s">
        <v>49</v>
      </c>
      <c r="F49" s="1" t="s">
        <v>10</v>
      </c>
      <c r="G49" s="1">
        <f>IF(ISERROR(B49),"",INDEX(Scores!$BE:$BE,$B49,1))</f>
        <v>525</v>
      </c>
      <c r="I49" s="1">
        <v>3</v>
      </c>
      <c r="J49" s="1" t="str">
        <f>E49&amp;"-"&amp;F49&amp;"-"&amp;I49</f>
        <v>B of G-RC-3</v>
      </c>
      <c r="K49" s="1">
        <f>IF(ISERROR(B49),"",INDEX(Scores!$BA:$BA,$B49,1))</f>
        <v>60</v>
      </c>
      <c r="L49" s="1">
        <f>IF(ISERROR(B49),"",INDEX(Scores!$BC:$BC,$B49,1))</f>
        <v>16</v>
      </c>
    </row>
    <row r="50" spans="1:12" ht="11.25">
      <c r="A50" s="2" t="str">
        <f>INDEX(A$2:A$29,MATCH($J50,$J$2:$J$29,0),1)</f>
        <v>5A</v>
      </c>
      <c r="B50" s="1">
        <f>MATCH(A50,Scores!BH:BH,0)</f>
        <v>44</v>
      </c>
      <c r="C50" s="1" t="str">
        <f>IF(ISERROR(B50),"",INDEX(Scores!$G:$G,$B50,1))</f>
        <v>Ieuan</v>
      </c>
      <c r="D50" s="1" t="str">
        <f>IF(ISERROR(B50),"",INDEX(Scores!$I:$I,$B50,1))</f>
        <v>Johns</v>
      </c>
      <c r="E50" s="1" t="s">
        <v>49</v>
      </c>
      <c r="F50" s="1" t="s">
        <v>10</v>
      </c>
      <c r="G50" s="1">
        <f>IF(ISERROR(B50),"",INDEX(Scores!$BE:$BE,$B50,1))</f>
        <v>522</v>
      </c>
      <c r="I50" s="1">
        <v>4</v>
      </c>
      <c r="J50" s="1" t="str">
        <f>E50&amp;"-"&amp;F50&amp;"-"&amp;I50</f>
        <v>B of G-RC-4</v>
      </c>
      <c r="K50" s="1">
        <f>IF(ISERROR(B50),"",INDEX(Scores!$BA:$BA,$B50,1))</f>
        <v>60</v>
      </c>
      <c r="L50" s="1">
        <f>IF(ISERROR(B50),"",INDEX(Scores!$BC:$BC,$B50,1))</f>
        <v>17</v>
      </c>
    </row>
    <row r="51" spans="1:12" ht="11.25">
      <c r="A51" s="2" t="str">
        <f>INDEX(A$2:A$29,MATCH($J51,$J$2:$J$29,0),1)</f>
        <v>5C</v>
      </c>
      <c r="B51" s="1">
        <f>MATCH(A51,Scores!BH:BH,0)</f>
        <v>48</v>
      </c>
      <c r="C51" s="1" t="str">
        <f>IF(ISERROR(B51),"",INDEX(Scores!$G:$G,$B51,1))</f>
        <v>Jon</v>
      </c>
      <c r="D51" s="1" t="str">
        <f>IF(ISERROR(B51),"",INDEX(Scores!$I:$I,$B51,1))</f>
        <v>Gordon</v>
      </c>
      <c r="E51" s="1" t="s">
        <v>49</v>
      </c>
      <c r="F51" s="1" t="s">
        <v>8</v>
      </c>
      <c r="G51" s="1">
        <f>IF(ISERROR(B51),"",INDEX(Scores!$BE:$BE,$B51,1))</f>
        <v>432</v>
      </c>
      <c r="I51" s="1">
        <v>2</v>
      </c>
      <c r="J51" s="1" t="str">
        <f>E51&amp;"-"&amp;F51&amp;"-"&amp;I51</f>
        <v>B of G-BB-2</v>
      </c>
      <c r="K51" s="1">
        <f>IF(ISERROR(B51),"",INDEX(Scores!$BA:$BA,$B51,1))</f>
        <v>60</v>
      </c>
      <c r="L51" s="1">
        <f>IF(ISERROR(B51),"",INDEX(Scores!$BC:$BC,$B51,1))</f>
        <v>4</v>
      </c>
    </row>
    <row r="52" spans="1:12" ht="11.25">
      <c r="A52" s="2" t="str">
        <f>INDEX(A$2:A$29,MATCH($J52,$J$2:$J$29,0),1)</f>
        <v>3B</v>
      </c>
      <c r="B52" s="1">
        <f>MATCH(A52,Scores!BH:BH,0)</f>
        <v>28</v>
      </c>
      <c r="C52" s="1" t="str">
        <f>IF(ISERROR(B52),"",INDEX(Scores!$G:$G,$B52,1))</f>
        <v>David</v>
      </c>
      <c r="D52" s="1" t="str">
        <f>IF(ISERROR(B52),"",INDEX(Scores!$I:$I,$B52,1))</f>
        <v>O'Carroll</v>
      </c>
      <c r="E52" s="1" t="s">
        <v>49</v>
      </c>
      <c r="F52" s="1" t="s">
        <v>9</v>
      </c>
      <c r="G52" s="1">
        <f>IF(ISERROR(B52),"",INDEX(Scores!$BE:$BE,$B52,1))</f>
        <v>250</v>
      </c>
      <c r="I52" s="1">
        <v>2</v>
      </c>
      <c r="J52" s="1" t="str">
        <f>E52&amp;"-"&amp;F52&amp;"-"&amp;I52</f>
        <v>B of G-LB-2</v>
      </c>
      <c r="K52" s="1">
        <f>IF(ISERROR(B52),"",INDEX(Scores!$BA:$BA,$B52,1))</f>
        <v>48</v>
      </c>
      <c r="L52" s="1">
        <f>IF(ISERROR(B52),"",INDEX(Scores!$BC:$BC,$B52,1))</f>
        <v>1</v>
      </c>
    </row>
    <row r="53" spans="1:7" ht="11.25">
      <c r="A53" s="2"/>
      <c r="F53" s="1" t="s">
        <v>100</v>
      </c>
      <c r="G53" s="1">
        <f>SUM(G48:G52)</f>
        <v>2278</v>
      </c>
    </row>
    <row r="54" ht="11.25">
      <c r="A54" s="2" t="s">
        <v>110</v>
      </c>
    </row>
    <row r="55" spans="1:12" ht="11.25">
      <c r="A55" s="2" t="str">
        <f>INDEX(A$2:A$29,MATCH($J55,$J$2:$J$29,0),1)</f>
        <v>7B</v>
      </c>
      <c r="B55" s="1">
        <f>MATCH(A55,Scores!BH:BH,0)</f>
        <v>64</v>
      </c>
      <c r="C55" s="1" t="str">
        <f>IF(ISERROR(B55),"",INDEX(Scores!$G:$G,$B55,1))</f>
        <v>Brian</v>
      </c>
      <c r="D55" s="1" t="str">
        <f>IF(ISERROR(B55),"",INDEX(Scores!$I:$I,$B55,1))</f>
        <v>Illes</v>
      </c>
      <c r="E55" s="1" t="s">
        <v>11</v>
      </c>
      <c r="F55" s="1" t="s">
        <v>7</v>
      </c>
      <c r="G55" s="1">
        <f>IF(ISERROR(B55),"",INDEX(Scores!$BE:$BE,$B55,1))</f>
        <v>483</v>
      </c>
      <c r="I55" s="1">
        <v>2</v>
      </c>
      <c r="J55" s="1" t="str">
        <f>E55&amp;"-"&amp;F55&amp;"-"&amp;I55</f>
        <v>Neath-CUL-2</v>
      </c>
      <c r="K55" s="1">
        <f>IF(ISERROR(B55),"",INDEX(Scores!$BA:$BA,$B55,1))</f>
        <v>56</v>
      </c>
      <c r="L55" s="1">
        <f>IF(ISERROR(B55),"",INDEX(Scores!$BC:$BC,$B55,1))</f>
        <v>4</v>
      </c>
    </row>
    <row r="56" spans="1:12" ht="11.25">
      <c r="A56" s="2" t="str">
        <f>INDEX(A$2:A$29,MATCH($J56,$J$2:$J$29,0),1)</f>
        <v>2D</v>
      </c>
      <c r="B56" s="1">
        <f>MATCH(A56,Scores!BH:BH,0)</f>
        <v>23</v>
      </c>
      <c r="C56" s="1" t="str">
        <f>IF(ISERROR(B56),"",INDEX(Scores!$G:$G,$B56,1))</f>
        <v>Jan</v>
      </c>
      <c r="D56" s="1" t="str">
        <f>IF(ISERROR(B56),"",INDEX(Scores!$I:$I,$B56,1))</f>
        <v>Hughes</v>
      </c>
      <c r="E56" s="1" t="s">
        <v>11</v>
      </c>
      <c r="F56" s="1" t="s">
        <v>10</v>
      </c>
      <c r="G56" s="1">
        <f>IF(ISERROR(B56),"",INDEX(Scores!$BE:$BE,$B56,1))</f>
        <v>494</v>
      </c>
      <c r="I56" s="1">
        <v>3</v>
      </c>
      <c r="J56" s="1" t="str">
        <f>E56&amp;"-"&amp;F56&amp;"-"&amp;I56</f>
        <v>Neath-RC-3</v>
      </c>
      <c r="K56" s="1">
        <f>IF(ISERROR(B56),"",INDEX(Scores!$BA:$BA,$B56,1))</f>
        <v>60</v>
      </c>
      <c r="L56" s="1">
        <f>IF(ISERROR(B56),"",INDEX(Scores!$BC:$BC,$B56,1))</f>
        <v>11</v>
      </c>
    </row>
    <row r="57" spans="1:12" ht="11.25">
      <c r="A57" s="2" t="str">
        <f>INDEX(A$2:A$29,MATCH($J57,$J$2:$J$29,0),1)</f>
        <v>5B</v>
      </c>
      <c r="B57" s="1">
        <f>MATCH(A57,Scores!BH:BH,0)</f>
        <v>46</v>
      </c>
      <c r="C57" s="1" t="str">
        <f>IF(ISERROR(B57),"",INDEX(Scores!$G:$G,$B57,1))</f>
        <v>John</v>
      </c>
      <c r="D57" s="1" t="str">
        <f>IF(ISERROR(B57),"",INDEX(Scores!$I:$I,$B57,1))</f>
        <v>Luty</v>
      </c>
      <c r="E57" s="1" t="s">
        <v>11</v>
      </c>
      <c r="F57" s="1" t="s">
        <v>10</v>
      </c>
      <c r="G57" s="1">
        <f>IF(ISERROR(B57),"",INDEX(Scores!$BE:$BE,$B57,1))</f>
        <v>481</v>
      </c>
      <c r="I57" s="1">
        <v>4</v>
      </c>
      <c r="J57" s="1" t="str">
        <f>E57&amp;"-"&amp;F57&amp;"-"&amp;I57</f>
        <v>Neath-RC-4</v>
      </c>
      <c r="K57" s="1">
        <f>IF(ISERROR(B57),"",INDEX(Scores!$BA:$BA,$B57,1))</f>
        <v>60</v>
      </c>
      <c r="L57" s="1">
        <f>IF(ISERROR(B57),"",INDEX(Scores!$BC:$BC,$B57,1))</f>
        <v>9</v>
      </c>
    </row>
    <row r="58" spans="1:12" ht="11.25">
      <c r="A58" s="2" t="str">
        <f>INDEX(A$2:A$29,MATCH($J58,$J$2:$J$29,0),1)</f>
        <v>1C</v>
      </c>
      <c r="B58" s="1">
        <f>MATCH(A58,Scores!BH:BH,0)</f>
        <v>12</v>
      </c>
      <c r="C58" s="1" t="str">
        <f>IF(ISERROR(B58),"",INDEX(Scores!$G:$G,$B58,1))</f>
        <v>Kevin</v>
      </c>
      <c r="D58" s="1" t="str">
        <f>IF(ISERROR(B58),"",INDEX(Scores!$I:$I,$B58,1))</f>
        <v>Doyle</v>
      </c>
      <c r="E58" s="1" t="s">
        <v>11</v>
      </c>
      <c r="F58" s="1" t="s">
        <v>8</v>
      </c>
      <c r="G58" s="1">
        <f>IF(ISERROR(B58),"",INDEX(Scores!$BE:$BE,$B58,1))</f>
        <v>457</v>
      </c>
      <c r="I58" s="1">
        <v>2</v>
      </c>
      <c r="J58" s="1" t="str">
        <f>E58&amp;"-"&amp;F58&amp;"-"&amp;I58</f>
        <v>Neath-BB-2</v>
      </c>
      <c r="K58" s="1">
        <f>IF(ISERROR(B58),"",INDEX(Scores!$BA:$BA,$B58,1))</f>
        <v>60</v>
      </c>
      <c r="L58" s="1">
        <f>IF(ISERROR(B58),"",INDEX(Scores!$BC:$BC,$B58,1))</f>
        <v>5</v>
      </c>
    </row>
    <row r="59" spans="1:12" ht="11.25">
      <c r="A59" s="2" t="str">
        <f>INDEX(A$2:A$29,MATCH($J59,$J$2:$J$29,0),1)</f>
        <v>5D</v>
      </c>
      <c r="B59" s="1">
        <f>MATCH(A59,Scores!BH:BH,0)</f>
        <v>50</v>
      </c>
      <c r="C59" s="1" t="str">
        <f>IF(ISERROR(B59),"",INDEX(Scores!$G:$G,$B59,1))</f>
        <v>Andrew</v>
      </c>
      <c r="D59" s="1" t="str">
        <f>IF(ISERROR(B59),"",INDEX(Scores!$I:$I,$B59,1))</f>
        <v>Fairgrieve</v>
      </c>
      <c r="E59" s="1" t="s">
        <v>11</v>
      </c>
      <c r="F59" s="1" t="s">
        <v>9</v>
      </c>
      <c r="G59" s="1">
        <f>IF(ISERROR(B59),"",INDEX(Scores!$BE:$BE,$B59,1))</f>
        <v>365</v>
      </c>
      <c r="I59" s="1">
        <v>2</v>
      </c>
      <c r="J59" s="1" t="str">
        <f>E59&amp;"-"&amp;F59&amp;"-"&amp;I59</f>
        <v>Neath-LB-2</v>
      </c>
      <c r="K59" s="1">
        <f>IF(ISERROR(B59),"",INDEX(Scores!$BA:$BA,$B59,1))</f>
        <v>56</v>
      </c>
      <c r="L59" s="1">
        <f>IF(ISERROR(B59),"",INDEX(Scores!$BC:$BC,$B59,1))</f>
        <v>3</v>
      </c>
    </row>
    <row r="60" spans="6:7" ht="11.25">
      <c r="F60" s="1" t="s">
        <v>100</v>
      </c>
      <c r="G60" s="1">
        <f>SUM(G55:G59)</f>
        <v>2280</v>
      </c>
    </row>
    <row r="61" ht="11.25">
      <c r="A61" s="2" t="s">
        <v>111</v>
      </c>
    </row>
    <row r="62" spans="1:12" ht="11.25">
      <c r="A62" s="2" t="str">
        <f>INDEX(A$2:A$29,MATCH($J62,$J$2:$J$29,0),1)</f>
        <v>7C</v>
      </c>
      <c r="B62" s="1">
        <f>MATCH(A62,Scores!BH:BH,0)</f>
        <v>66</v>
      </c>
      <c r="C62" s="1" t="str">
        <f>IF(ISERROR(B62),"",INDEX(Scores!$G:$G,$B62,1))</f>
        <v>Roger</v>
      </c>
      <c r="D62" s="1" t="str">
        <f>IF(ISERROR(B62),"",INDEX(Scores!$I:$I,$B62,1))</f>
        <v>Gammon</v>
      </c>
      <c r="E62" s="1" t="s">
        <v>49</v>
      </c>
      <c r="F62" s="1" t="s">
        <v>7</v>
      </c>
      <c r="G62" s="1">
        <f>IF(ISERROR(B62),"",INDEX(Scores!$BE:$BE,$B62,1))</f>
        <v>515</v>
      </c>
      <c r="I62" s="1">
        <v>3</v>
      </c>
      <c r="J62" s="1" t="str">
        <f>E62&amp;"-"&amp;F62&amp;"-"&amp;I62</f>
        <v>B of G-CUL-3</v>
      </c>
      <c r="K62" s="1">
        <f>IF(ISERROR(B62),"",INDEX(Scores!$BA:$BA,$B62,1))</f>
        <v>58</v>
      </c>
      <c r="L62" s="1">
        <f>IF(ISERROR(B62),"",INDEX(Scores!$BC:$BC,$B62,1))</f>
        <v>8</v>
      </c>
    </row>
    <row r="63" spans="1:12" ht="11.25">
      <c r="A63" s="2" t="str">
        <f>INDEX(A$2:A$29,MATCH($J63,$J$2:$J$29,0),1)</f>
        <v>1B</v>
      </c>
      <c r="B63" s="1">
        <f>MATCH(A63,Scores!BH:BH,0)</f>
        <v>10</v>
      </c>
      <c r="C63" s="1" t="str">
        <f>IF(ISERROR(B63),"",INDEX(Scores!$G:$G,$B63,1))</f>
        <v>Jack</v>
      </c>
      <c r="D63" s="1" t="str">
        <f>IF(ISERROR(B63),"",INDEX(Scores!$I:$I,$B63,1))</f>
        <v>Davies</v>
      </c>
      <c r="E63" s="1" t="s">
        <v>49</v>
      </c>
      <c r="F63" s="1" t="s">
        <v>10</v>
      </c>
      <c r="G63" s="1">
        <f>IF(ISERROR(B63),"",INDEX(Scores!$BE:$BE,$B63,1))</f>
        <v>513</v>
      </c>
      <c r="I63" s="1">
        <v>5</v>
      </c>
      <c r="J63" s="1" t="str">
        <f>E63&amp;"-"&amp;F63&amp;"-"&amp;I63</f>
        <v>B of G-RC-5</v>
      </c>
      <c r="K63" s="1">
        <f>IF(ISERROR(B63),"",INDEX(Scores!$BA:$BA,$B63,1))</f>
        <v>60</v>
      </c>
      <c r="L63" s="1">
        <f>IF(ISERROR(B63),"",INDEX(Scores!$BC:$BC,$B63,1))</f>
        <v>16</v>
      </c>
    </row>
    <row r="64" spans="1:12" ht="11.25">
      <c r="A64" s="2" t="str">
        <f>INDEX(A$2:A$29,MATCH($J64,$J$2:$J$29,0),1)</f>
        <v>4B</v>
      </c>
      <c r="B64" s="1">
        <f>MATCH(A64,Scores!BH:BH,0)</f>
        <v>37</v>
      </c>
      <c r="C64" s="1" t="str">
        <f>IF(ISERROR(B64),"",INDEX(Scores!$G:$G,$B64,1))</f>
        <v>Siobhan</v>
      </c>
      <c r="D64" s="1" t="str">
        <f>IF(ISERROR(B64),"",INDEX(Scores!$I:$I,$B64,1))</f>
        <v>Boyle</v>
      </c>
      <c r="E64" s="1" t="s">
        <v>49</v>
      </c>
      <c r="F64" s="1" t="s">
        <v>10</v>
      </c>
      <c r="G64" s="1">
        <f>IF(ISERROR(B64),"",INDEX(Scores!$BE:$BE,$B64,1))</f>
        <v>511</v>
      </c>
      <c r="I64" s="1">
        <v>6</v>
      </c>
      <c r="J64" s="1" t="str">
        <f>E64&amp;"-"&amp;F64&amp;"-"&amp;I64</f>
        <v>B of G-RC-6</v>
      </c>
      <c r="K64" s="1">
        <f>IF(ISERROR(B64),"",INDEX(Scores!$BA:$BA,$B64,1))</f>
        <v>60</v>
      </c>
      <c r="L64" s="1">
        <f>IF(ISERROR(B64),"",INDEX(Scores!$BC:$BC,$B64,1))</f>
        <v>14</v>
      </c>
    </row>
    <row r="65" spans="1:12" ht="11.25">
      <c r="A65" s="2" t="str">
        <f>INDEX(A$2:A$29,MATCH($J65,$J$2:$J$29,0),1)</f>
        <v>1D</v>
      </c>
      <c r="B65" s="1">
        <f>MATCH(A65,Scores!BH:BH,0)</f>
        <v>14</v>
      </c>
      <c r="C65" s="1" t="str">
        <f>IF(ISERROR(B65),"",INDEX(Scores!$G:$G,$B65,1))</f>
        <v>William</v>
      </c>
      <c r="D65" s="1" t="str">
        <f>IF(ISERROR(B65),"",INDEX(Scores!$I:$I,$B65,1))</f>
        <v>Murphy</v>
      </c>
      <c r="E65" s="1" t="s">
        <v>49</v>
      </c>
      <c r="F65" s="1" t="s">
        <v>8</v>
      </c>
      <c r="G65" s="1">
        <f>IF(ISERROR(B65),"",INDEX(Scores!$BE:$BE,$B65,1))</f>
        <v>388</v>
      </c>
      <c r="I65" s="1">
        <v>3</v>
      </c>
      <c r="J65" s="1" t="str">
        <f>E65&amp;"-"&amp;F65&amp;"-"&amp;I65</f>
        <v>B of G-BB-3</v>
      </c>
      <c r="K65" s="1">
        <f>IF(ISERROR(B65),"",INDEX(Scores!$BA:$BA,$B65,1))</f>
        <v>59</v>
      </c>
      <c r="L65" s="1">
        <f>IF(ISERROR(B65),"",INDEX(Scores!$BC:$BC,$B65,1))</f>
        <v>4</v>
      </c>
    </row>
    <row r="66" spans="1:12" ht="11.25">
      <c r="A66" s="2" t="e">
        <f>INDEX(A$2:A$29,MATCH($J66,$J$2:$J$29,0),1)</f>
        <v>#N/A</v>
      </c>
      <c r="B66" s="1" t="e">
        <f>MATCH(A66,Scores!BH:BH,0)</f>
        <v>#N/A</v>
      </c>
      <c r="C66" s="1">
        <f>IF(ISERROR(B66),"",INDEX(Scores!$G:$G,$B66,1))</f>
      </c>
      <c r="D66" s="1">
        <f>IF(ISERROR(B66),"",INDEX(Scores!$I:$I,$B66,1))</f>
      </c>
      <c r="E66" s="1" t="s">
        <v>49</v>
      </c>
      <c r="F66" s="1" t="s">
        <v>9</v>
      </c>
      <c r="G66" s="1">
        <f>IF(ISERROR(B66),"",INDEX(Scores!$BE:$BE,$B66,1))</f>
      </c>
      <c r="I66" s="1">
        <v>3</v>
      </c>
      <c r="J66" s="1" t="str">
        <f>E66&amp;"-"&amp;F66&amp;"-"&amp;I66</f>
        <v>B of G-LB-3</v>
      </c>
      <c r="K66" s="1">
        <f>IF(ISERROR(B66),"",INDEX(Scores!$BA:$BA,$B66,1))</f>
      </c>
      <c r="L66" s="1">
        <f>IF(ISERROR(B66),"",INDEX(Scores!$BC:$BC,$B66,1))</f>
      </c>
    </row>
    <row r="67" spans="1:7" ht="11.25">
      <c r="A67" s="2"/>
      <c r="F67" s="1" t="s">
        <v>100</v>
      </c>
      <c r="G67" s="1">
        <f>SUM(G62:G66)</f>
        <v>1927</v>
      </c>
    </row>
    <row r="68" ht="11.25">
      <c r="A68" s="2" t="s">
        <v>112</v>
      </c>
    </row>
    <row r="69" spans="1:12" ht="11.25">
      <c r="A69" s="2" t="str">
        <f>INDEX(A$2:A$29,MATCH($J69,$J$2:$J$29,0),1)</f>
        <v>6C</v>
      </c>
      <c r="B69" s="1">
        <f>MATCH(A69,Scores!BH:BH,0)</f>
        <v>57</v>
      </c>
      <c r="C69" s="1" t="str">
        <f>IF(ISERROR(B69),"",INDEX(Scores!$G:$G,$B69,1))</f>
        <v>Luke</v>
      </c>
      <c r="D69" s="1" t="str">
        <f>IF(ISERROR(B69),"",INDEX(Scores!$I:$I,$B69,1))</f>
        <v>James</v>
      </c>
      <c r="E69" s="1" t="s">
        <v>11</v>
      </c>
      <c r="F69" s="1" t="s">
        <v>7</v>
      </c>
      <c r="G69" s="1">
        <f>IF(ISERROR(B69),"",INDEX(Scores!$BE:$BE,$B69,1))</f>
        <v>479</v>
      </c>
      <c r="I69" s="1">
        <v>3</v>
      </c>
      <c r="J69" s="1" t="str">
        <f>E69&amp;"-"&amp;F69&amp;"-"&amp;I69</f>
        <v>Neath-CUL-3</v>
      </c>
      <c r="K69" s="1">
        <f>IF(ISERROR(B69),"",INDEX(Scores!$BA:$BA,$B69,1))</f>
        <v>58</v>
      </c>
      <c r="L69" s="1">
        <f>IF(ISERROR(B69),"",INDEX(Scores!$BC:$BC,$B69,1))</f>
        <v>3</v>
      </c>
    </row>
    <row r="70" spans="1:12" ht="11.25">
      <c r="A70" s="2" t="str">
        <f>INDEX(A$2:A$29,MATCH($J70,$J$2:$J$29,0),1)</f>
        <v>3C</v>
      </c>
      <c r="B70" s="1">
        <f>MATCH(A70,Scores!BH:BH,0)</f>
        <v>30</v>
      </c>
      <c r="C70" s="1" t="str">
        <f>IF(ISERROR(B70),"",INDEX(Scores!$G:$G,$B70,1))</f>
        <v>David</v>
      </c>
      <c r="D70" s="1" t="str">
        <f>IF(ISERROR(B70),"",INDEX(Scores!$I:$I,$B70,1))</f>
        <v>Broughton</v>
      </c>
      <c r="E70" s="1" t="s">
        <v>11</v>
      </c>
      <c r="F70" s="1" t="s">
        <v>10</v>
      </c>
      <c r="G70" s="1">
        <f>IF(ISERROR(B70),"",INDEX(Scores!$BE:$BE,$B70,1))</f>
        <v>447</v>
      </c>
      <c r="I70" s="1">
        <v>5</v>
      </c>
      <c r="J70" s="1" t="str">
        <f>E70&amp;"-"&amp;F70&amp;"-"&amp;I70</f>
        <v>Neath-RC-5</v>
      </c>
      <c r="K70" s="1">
        <f>IF(ISERROR(B70),"",INDEX(Scores!$BA:$BA,$B70,1))</f>
        <v>60</v>
      </c>
      <c r="L70" s="1">
        <f>IF(ISERROR(B70),"",INDEX(Scores!$BC:$BC,$B70,1))</f>
        <v>9</v>
      </c>
    </row>
    <row r="71" spans="1:12" ht="11.25">
      <c r="A71" s="2" t="str">
        <f>INDEX(A$2:A$29,MATCH($J71,$J$2:$J$29,0),1)</f>
        <v>1A</v>
      </c>
      <c r="B71" s="1">
        <f>MATCH(A71,Scores!BH:BH,0)</f>
        <v>8</v>
      </c>
      <c r="C71" s="1" t="str">
        <f>IF(ISERROR(B71),"",INDEX(Scores!$G:$G,$B71,1))</f>
        <v>Tony</v>
      </c>
      <c r="D71" s="1" t="str">
        <f>IF(ISERROR(B71),"",INDEX(Scores!$I:$I,$B71,1))</f>
        <v>Searles</v>
      </c>
      <c r="E71" s="1" t="s">
        <v>11</v>
      </c>
      <c r="F71" s="1" t="s">
        <v>10</v>
      </c>
      <c r="G71" s="1">
        <f>IF(ISERROR(B71),"",INDEX(Scores!$BE:$BE,$B71,1))</f>
        <v>410</v>
      </c>
      <c r="I71" s="1">
        <v>6</v>
      </c>
      <c r="J71" s="1" t="str">
        <f>E71&amp;"-"&amp;F71&amp;"-"&amp;I71</f>
        <v>Neath-RC-6</v>
      </c>
      <c r="K71" s="1">
        <f>IF(ISERROR(B71),"",INDEX(Scores!$BA:$BA,$B71,1))</f>
        <v>59</v>
      </c>
      <c r="L71" s="1">
        <f>IF(ISERROR(B71),"",INDEX(Scores!$BC:$BC,$B71,1))</f>
        <v>8</v>
      </c>
    </row>
    <row r="72" spans="1:12" ht="11.25">
      <c r="A72" s="2" t="e">
        <f>INDEX(A$2:A$29,MATCH($J72,$J$2:$J$29,0),1)</f>
        <v>#N/A</v>
      </c>
      <c r="B72" s="1" t="e">
        <f>MATCH(A72,Scores!BH:BH,0)</f>
        <v>#N/A</v>
      </c>
      <c r="C72" s="1">
        <f>IF(ISERROR(B72),"",INDEX(Scores!$G:$G,$B72,1))</f>
      </c>
      <c r="D72" s="1">
        <f>IF(ISERROR(B72),"",INDEX(Scores!$I:$I,$B72,1))</f>
      </c>
      <c r="E72" s="1" t="s">
        <v>11</v>
      </c>
      <c r="F72" s="1" t="s">
        <v>8</v>
      </c>
      <c r="G72" s="1">
        <f>IF(ISERROR(B72),"",INDEX(Scores!$BE:$BE,$B72,1))</f>
      </c>
      <c r="I72" s="1">
        <v>3</v>
      </c>
      <c r="J72" s="1" t="str">
        <f>E72&amp;"-"&amp;F72&amp;"-"&amp;I72</f>
        <v>Neath-BB-3</v>
      </c>
      <c r="K72" s="1">
        <f>IF(ISERROR(B72),"",INDEX(Scores!$BA:$BA,$B72,1))</f>
      </c>
      <c r="L72" s="1">
        <f>IF(ISERROR(B72),"",INDEX(Scores!$BC:$BC,$B72,1))</f>
      </c>
    </row>
    <row r="73" spans="1:12" ht="11.25">
      <c r="A73" s="2" t="str">
        <f>INDEX(A$2:A$29,MATCH($J73,$J$2:$J$29,0),1)</f>
        <v>3A</v>
      </c>
      <c r="B73" s="1">
        <f>MATCH(A73,Scores!BH:BH,0)</f>
        <v>26</v>
      </c>
      <c r="C73" s="1" t="str">
        <f>IF(ISERROR(B73),"",INDEX(Scores!$G:$G,$B73,1))</f>
        <v>Nigel</v>
      </c>
      <c r="D73" s="1" t="str">
        <f>IF(ISERROR(B73),"",INDEX(Scores!$I:$I,$B73,1))</f>
        <v>George</v>
      </c>
      <c r="E73" s="1" t="s">
        <v>11</v>
      </c>
      <c r="F73" s="1" t="s">
        <v>9</v>
      </c>
      <c r="G73" s="1">
        <f>IF(ISERROR(B73),"",INDEX(Scores!$BE:$BE,$B73,1))</f>
        <v>307</v>
      </c>
      <c r="I73" s="1">
        <v>3</v>
      </c>
      <c r="J73" s="1" t="str">
        <f>E73&amp;"-"&amp;F73&amp;"-"&amp;I73</f>
        <v>Neath-LB-3</v>
      </c>
      <c r="K73" s="1">
        <f>IF(ISERROR(B73),"",INDEX(Scores!$BA:$BA,$B73,1))</f>
        <v>56</v>
      </c>
      <c r="L73" s="1">
        <f>IF(ISERROR(B73),"",INDEX(Scores!$BC:$BC,$B73,1))</f>
        <v>0</v>
      </c>
    </row>
    <row r="74" spans="6:7" ht="11.25">
      <c r="F74" s="1" t="s">
        <v>100</v>
      </c>
      <c r="G74" s="1">
        <f>SUM(G69:G73)</f>
        <v>1643</v>
      </c>
    </row>
    <row r="79" ht="11.25">
      <c r="A79" s="28" t="s">
        <v>131</v>
      </c>
    </row>
    <row r="80" spans="1:12" ht="11.25">
      <c r="A80" s="2" t="str">
        <f>INDEX(A$2:A$29,MATCH($J80,$L$2:$L$29,0),1)</f>
        <v>7A</v>
      </c>
      <c r="B80" s="1">
        <f>MATCH(A80,Scores!BH:BH,0)</f>
        <v>62</v>
      </c>
      <c r="C80" s="1" t="str">
        <f>IF(ISERROR(B80),"",INDEX(Scores!$G:$G,$B80,1))</f>
        <v>William</v>
      </c>
      <c r="D80" s="1" t="str">
        <f>IF(ISERROR(B80),"",INDEX(Scores!$I:$I,$B80,1))</f>
        <v>Shackley</v>
      </c>
      <c r="E80" s="1" t="str">
        <f>IF(ISERROR(B80),"",INDEX(Scores!$K:$K,$B80,1))</f>
        <v>B of G</v>
      </c>
      <c r="F80" s="1" t="s">
        <v>7</v>
      </c>
      <c r="G80" s="1">
        <f>IF(ISERROR(B80),"",INDEX(Scores!$BE:$BE,$B80,1))</f>
        <v>576</v>
      </c>
      <c r="I80" s="1">
        <v>1</v>
      </c>
      <c r="J80" s="1" t="str">
        <f>F80&amp;"-"&amp;I80</f>
        <v>CUL-1</v>
      </c>
      <c r="K80" s="1">
        <f>IF(ISERROR(B80),"",INDEX(Scores!$BA:$BA,$B80,1))</f>
        <v>60</v>
      </c>
      <c r="L80" s="1">
        <f>IF(ISERROR(B80),"",INDEX(Scores!$BC:$BC,$B80,1))</f>
        <v>36</v>
      </c>
    </row>
    <row r="81" spans="1:12" ht="11.25">
      <c r="A81" s="2" t="str">
        <f aca="true" t="shared" si="5" ref="A81:A110">INDEX(A$2:A$29,MATCH($J81,$L$2:$L$29,0),1)</f>
        <v>6D</v>
      </c>
      <c r="B81" s="1">
        <f>MATCH(A81,Scores!BH:BH,0)</f>
        <v>59</v>
      </c>
      <c r="C81" s="1" t="str">
        <f>IF(ISERROR(B81),"",INDEX(Scores!$G:$G,$B81,1))</f>
        <v>Suz</v>
      </c>
      <c r="D81" s="1" t="str">
        <f>IF(ISERROR(B81),"",INDEX(Scores!$I:$I,$B81,1))</f>
        <v>Richards</v>
      </c>
      <c r="E81" s="1" t="str">
        <f>IF(ISERROR(B81),"",INDEX(Scores!$K:$K,$B81,1))</f>
        <v>B of G</v>
      </c>
      <c r="F81" s="1" t="s">
        <v>7</v>
      </c>
      <c r="G81" s="1">
        <f>IF(ISERROR(B81),"",INDEX(Scores!$BE:$BE,$B81,1))</f>
        <v>549</v>
      </c>
      <c r="I81" s="1">
        <v>2</v>
      </c>
      <c r="J81" s="1" t="str">
        <f>F81&amp;"-"&amp;I81</f>
        <v>CUL-2</v>
      </c>
      <c r="K81" s="1">
        <f>IF(ISERROR(B81),"",INDEX(Scores!$BA:$BA,$B81,1))</f>
        <v>60</v>
      </c>
      <c r="L81" s="1">
        <f>IF(ISERROR(B81),"",INDEX(Scores!$BC:$BC,$B81,1))</f>
        <v>14</v>
      </c>
    </row>
    <row r="82" spans="1:12" ht="11.25">
      <c r="A82" s="2" t="str">
        <f t="shared" si="5"/>
        <v>7D</v>
      </c>
      <c r="B82" s="1">
        <f>MATCH(A82,Scores!BH:BH,0)</f>
        <v>68</v>
      </c>
      <c r="C82" s="1" t="str">
        <f>IF(ISERROR(B82),"",INDEX(Scores!$G:$G,$B82,1))</f>
        <v>Kelvin</v>
      </c>
      <c r="D82" s="1" t="str">
        <f>IF(ISERROR(B82),"",INDEX(Scores!$I:$I,$B82,1))</f>
        <v>Haines</v>
      </c>
      <c r="E82" s="1" t="str">
        <f>IF(ISERROR(B82),"",INDEX(Scores!$K:$K,$B82,1))</f>
        <v>Neath</v>
      </c>
      <c r="F82" s="1" t="s">
        <v>7</v>
      </c>
      <c r="G82" s="1">
        <f>IF(ISERROR(B82),"",INDEX(Scores!$BE:$BE,$B82,1))</f>
        <v>542</v>
      </c>
      <c r="I82" s="1">
        <v>3</v>
      </c>
      <c r="J82" s="1" t="str">
        <f>F82&amp;"-"&amp;I82</f>
        <v>CUL-3</v>
      </c>
      <c r="K82" s="1">
        <f>IF(ISERROR(B82),"",INDEX(Scores!$BA:$BA,$B82,1))</f>
        <v>60</v>
      </c>
      <c r="L82" s="1">
        <f>IF(ISERROR(B82),"",INDEX(Scores!$BC:$BC,$B82,1))</f>
        <v>7</v>
      </c>
    </row>
    <row r="83" spans="1:12" ht="11.25">
      <c r="A83" s="2" t="str">
        <f t="shared" si="5"/>
        <v>7C</v>
      </c>
      <c r="B83" s="1">
        <f>MATCH(A83,Scores!BH:BH,0)</f>
        <v>66</v>
      </c>
      <c r="C83" s="1" t="str">
        <f>IF(ISERROR(B83),"",INDEX(Scores!$G:$G,$B83,1))</f>
        <v>Roger</v>
      </c>
      <c r="D83" s="1" t="str">
        <f>IF(ISERROR(B83),"",INDEX(Scores!$I:$I,$B83,1))</f>
        <v>Gammon</v>
      </c>
      <c r="E83" s="1" t="str">
        <f>IF(ISERROR(B83),"",INDEX(Scores!$K:$K,$B83,1))</f>
        <v>B of G</v>
      </c>
      <c r="F83" s="1" t="s">
        <v>7</v>
      </c>
      <c r="G83" s="1">
        <f>IF(ISERROR(B83),"",INDEX(Scores!$BE:$BE,$B83,1))</f>
        <v>515</v>
      </c>
      <c r="I83" s="1">
        <v>4</v>
      </c>
      <c r="J83" s="1" t="str">
        <f>F83&amp;"-"&amp;I83</f>
        <v>CUL-4</v>
      </c>
      <c r="K83" s="1">
        <f>IF(ISERROR(B83),"",INDEX(Scores!$BA:$BA,$B83,1))</f>
        <v>58</v>
      </c>
      <c r="L83" s="1">
        <f>IF(ISERROR(B83),"",INDEX(Scores!$BC:$BC,$B83,1))</f>
        <v>8</v>
      </c>
    </row>
    <row r="84" spans="1:12" ht="11.25">
      <c r="A84" s="2" t="str">
        <f t="shared" si="5"/>
        <v>7B</v>
      </c>
      <c r="B84" s="1">
        <f>MATCH(A84,Scores!BH:BH,0)</f>
        <v>64</v>
      </c>
      <c r="C84" s="1" t="str">
        <f>IF(ISERROR(B84),"",INDEX(Scores!$G:$G,$B84,1))</f>
        <v>Brian</v>
      </c>
      <c r="D84" s="1" t="str">
        <f>IF(ISERROR(B84),"",INDEX(Scores!$I:$I,$B84,1))</f>
        <v>Illes</v>
      </c>
      <c r="E84" s="1" t="str">
        <f>IF(ISERROR(B84),"",INDEX(Scores!$K:$K,$B84,1))</f>
        <v>Neath</v>
      </c>
      <c r="F84" s="1" t="s">
        <v>7</v>
      </c>
      <c r="G84" s="1">
        <f>IF(ISERROR(B84),"",INDEX(Scores!$BE:$BE,$B84,1))</f>
        <v>483</v>
      </c>
      <c r="I84" s="1">
        <v>5</v>
      </c>
      <c r="J84" s="1" t="str">
        <f>F84&amp;"-"&amp;I84</f>
        <v>CUL-5</v>
      </c>
      <c r="K84" s="1">
        <f>IF(ISERROR(B84),"",INDEX(Scores!$BA:$BA,$B84,1))</f>
        <v>56</v>
      </c>
      <c r="L84" s="1">
        <f>IF(ISERROR(B84),"",INDEX(Scores!$BC:$BC,$B84,1))</f>
        <v>4</v>
      </c>
    </row>
    <row r="85" spans="1:12" ht="11.25">
      <c r="A85" s="2" t="str">
        <f t="shared" si="5"/>
        <v>6C</v>
      </c>
      <c r="B85" s="1">
        <f>MATCH(A85,Scores!BH:BH,0)</f>
        <v>57</v>
      </c>
      <c r="C85" s="1" t="str">
        <f>IF(ISERROR(B85),"",INDEX(Scores!$G:$G,$B85,1))</f>
        <v>Luke</v>
      </c>
      <c r="D85" s="1" t="str">
        <f>IF(ISERROR(B85),"",INDEX(Scores!$I:$I,$B85,1))</f>
        <v>James</v>
      </c>
      <c r="E85" s="1" t="str">
        <f>IF(ISERROR(B85),"",INDEX(Scores!$K:$K,$B85,1))</f>
        <v>Neath</v>
      </c>
      <c r="F85" s="1" t="s">
        <v>7</v>
      </c>
      <c r="G85" s="1">
        <f>IF(ISERROR(B85),"",INDEX(Scores!$BE:$BE,$B85,1))</f>
        <v>479</v>
      </c>
      <c r="I85" s="1">
        <v>6</v>
      </c>
      <c r="J85" s="1" t="str">
        <f>F85&amp;"-"&amp;I85</f>
        <v>CUL-6</v>
      </c>
      <c r="K85" s="1">
        <f>IF(ISERROR(B85),"",INDEX(Scores!$BA:$BA,$B85,1))</f>
        <v>58</v>
      </c>
      <c r="L85" s="1">
        <f>IF(ISERROR(B85),"",INDEX(Scores!$BC:$BC,$B85,1))</f>
        <v>3</v>
      </c>
    </row>
    <row r="86" ht="11.25">
      <c r="A86" s="2"/>
    </row>
    <row r="87" spans="1:12" ht="11.25">
      <c r="A87" s="2" t="str">
        <f t="shared" si="5"/>
        <v>4D</v>
      </c>
      <c r="B87" s="1">
        <f>MATCH(A87,Scores!BH:BH,0)</f>
        <v>41</v>
      </c>
      <c r="C87" s="1" t="str">
        <f>IF(ISERROR(B87),"",INDEX(Scores!$G:$G,$B87,1))</f>
        <v>Gavin</v>
      </c>
      <c r="D87" s="1" t="str">
        <f>IF(ISERROR(B87),"",INDEX(Scores!$I:$I,$B87,1))</f>
        <v>Tsang</v>
      </c>
      <c r="E87" s="1" t="str">
        <f>IF(ISERROR(B87),"",INDEX(Scores!$K:$K,$B87,1))</f>
        <v>B of G</v>
      </c>
      <c r="F87" s="1" t="s">
        <v>10</v>
      </c>
      <c r="G87" s="1">
        <f>IF(ISERROR(B87),"",INDEX(Scores!$BE:$BE,$B87,1))</f>
        <v>559</v>
      </c>
      <c r="I87" s="1">
        <v>1</v>
      </c>
      <c r="J87" s="1" t="str">
        <f>F87&amp;"-"&amp;I87</f>
        <v>RC-1</v>
      </c>
      <c r="K87" s="1">
        <f>IF(ISERROR(B87),"",INDEX(Scores!$BA:$BA,$B87,1))</f>
        <v>60</v>
      </c>
      <c r="L87" s="1">
        <f>IF(ISERROR(B87),"",INDEX(Scores!$BC:$BC,$B87,1))</f>
        <v>30</v>
      </c>
    </row>
    <row r="88" spans="1:12" ht="11.25">
      <c r="A88" s="2" t="str">
        <f t="shared" si="5"/>
        <v>3D</v>
      </c>
      <c r="B88" s="1">
        <f>MATCH(A88,Scores!BH:BH,0)</f>
        <v>32</v>
      </c>
      <c r="C88" s="1" t="str">
        <f>IF(ISERROR(B88),"",INDEX(Scores!$G:$G,$B88,1))</f>
        <v>Alice</v>
      </c>
      <c r="D88" s="1" t="str">
        <f>IF(ISERROR(B88),"",INDEX(Scores!$I:$I,$B88,1))</f>
        <v>Reynolds</v>
      </c>
      <c r="E88" s="1" t="str">
        <f>IF(ISERROR(B88),"",INDEX(Scores!$K:$K,$B88,1))</f>
        <v>B of G</v>
      </c>
      <c r="F88" s="1" t="s">
        <v>10</v>
      </c>
      <c r="G88" s="1">
        <f>IF(ISERROR(B88),"",INDEX(Scores!$BE:$BE,$B88,1))</f>
        <v>543</v>
      </c>
      <c r="I88" s="1">
        <v>2</v>
      </c>
      <c r="J88" s="1" t="str">
        <f>F88&amp;"-"&amp;I88</f>
        <v>RC-2</v>
      </c>
      <c r="K88" s="1">
        <f>IF(ISERROR(B88),"",INDEX(Scores!$BA:$BA,$B88,1))</f>
        <v>60</v>
      </c>
      <c r="L88" s="1">
        <f>IF(ISERROR(B88),"",INDEX(Scores!$BC:$BC,$B88,1))</f>
        <v>19</v>
      </c>
    </row>
    <row r="89" spans="1:12" ht="11.25">
      <c r="A89" s="2" t="str">
        <f t="shared" si="5"/>
        <v>4C</v>
      </c>
      <c r="B89" s="1">
        <f>MATCH(A89,Scores!BH:BH,0)</f>
        <v>39</v>
      </c>
      <c r="C89" s="1" t="str">
        <f>IF(ISERROR(B89),"",INDEX(Scores!$G:$G,$B89,1))</f>
        <v>Vicky</v>
      </c>
      <c r="D89" s="1" t="str">
        <f>IF(ISERROR(B89),"",INDEX(Scores!$I:$I,$B89,1))</f>
        <v>Doyle</v>
      </c>
      <c r="E89" s="1" t="str">
        <f>IF(ISERROR(B89),"",INDEX(Scores!$K:$K,$B89,1))</f>
        <v>Neath</v>
      </c>
      <c r="F89" s="1" t="s">
        <v>10</v>
      </c>
      <c r="G89" s="1">
        <f>IF(ISERROR(B89),"",INDEX(Scores!$BE:$BE,$B89,1))</f>
        <v>527</v>
      </c>
      <c r="I89" s="1">
        <v>3</v>
      </c>
      <c r="J89" s="1" t="str">
        <f>F89&amp;"-"&amp;I89</f>
        <v>RC-3</v>
      </c>
      <c r="K89" s="1">
        <f>IF(ISERROR(B89),"",INDEX(Scores!$BA:$BA,$B89,1))</f>
        <v>60</v>
      </c>
      <c r="L89" s="1">
        <f>IF(ISERROR(B89),"",INDEX(Scores!$BC:$BC,$B89,1))</f>
        <v>18</v>
      </c>
    </row>
    <row r="90" spans="1:12" ht="11.25">
      <c r="A90" s="2" t="str">
        <f t="shared" si="5"/>
        <v>2C</v>
      </c>
      <c r="B90" s="1">
        <f>MATCH(A90,Scores!BH:BH,0)</f>
        <v>21</v>
      </c>
      <c r="C90" s="1" t="str">
        <f>IF(ISERROR(B90),"",INDEX(Scores!$G:$G,$B90,1))</f>
        <v>Jamie</v>
      </c>
      <c r="D90" s="1" t="str">
        <f>IF(ISERROR(B90),"",INDEX(Scores!$I:$I,$B90,1))</f>
        <v>Hopley</v>
      </c>
      <c r="E90" s="1" t="str">
        <f>IF(ISERROR(B90),"",INDEX(Scores!$K:$K,$B90,1))</f>
        <v>B of G</v>
      </c>
      <c r="F90" s="1" t="s">
        <v>10</v>
      </c>
      <c r="G90" s="1">
        <f>IF(ISERROR(B90),"",INDEX(Scores!$BE:$BE,$B90,1))</f>
        <v>525</v>
      </c>
      <c r="I90" s="1">
        <v>4</v>
      </c>
      <c r="J90" s="1" t="str">
        <f aca="true" t="shared" si="6" ref="J90:J96">F90&amp;"-"&amp;I90</f>
        <v>RC-4</v>
      </c>
      <c r="K90" s="1">
        <f>IF(ISERROR(B90),"",INDEX(Scores!$BA:$BA,$B90,1))</f>
        <v>60</v>
      </c>
      <c r="L90" s="1">
        <f>IF(ISERROR(B90),"",INDEX(Scores!$BC:$BC,$B90,1))</f>
        <v>16</v>
      </c>
    </row>
    <row r="91" spans="1:12" ht="11.25">
      <c r="A91" s="2" t="str">
        <f t="shared" si="5"/>
        <v>5A</v>
      </c>
      <c r="B91" s="1">
        <f>MATCH(A91,Scores!BH:BH,0)</f>
        <v>44</v>
      </c>
      <c r="C91" s="1" t="str">
        <f>IF(ISERROR(B91),"",INDEX(Scores!$G:$G,$B91,1))</f>
        <v>Ieuan</v>
      </c>
      <c r="D91" s="1" t="str">
        <f>IF(ISERROR(B91),"",INDEX(Scores!$I:$I,$B91,1))</f>
        <v>Johns</v>
      </c>
      <c r="E91" s="1" t="str">
        <f>IF(ISERROR(B91),"",INDEX(Scores!$K:$K,$B91,1))</f>
        <v>B of G</v>
      </c>
      <c r="F91" s="1" t="s">
        <v>10</v>
      </c>
      <c r="G91" s="1">
        <f>IF(ISERROR(B91),"",INDEX(Scores!$BE:$BE,$B91,1))</f>
        <v>522</v>
      </c>
      <c r="I91" s="1">
        <v>5</v>
      </c>
      <c r="J91" s="1" t="str">
        <f t="shared" si="6"/>
        <v>RC-5</v>
      </c>
      <c r="K91" s="1">
        <f>IF(ISERROR(B91),"",INDEX(Scores!$BA:$BA,$B91,1))</f>
        <v>60</v>
      </c>
      <c r="L91" s="1">
        <f>IF(ISERROR(B91),"",INDEX(Scores!$BC:$BC,$B91,1))</f>
        <v>17</v>
      </c>
    </row>
    <row r="92" spans="1:12" ht="11.25">
      <c r="A92" s="2" t="str">
        <f t="shared" si="5"/>
        <v>4A</v>
      </c>
      <c r="B92" s="1">
        <f>MATCH(A92,Scores!BH:BH,0)</f>
        <v>35</v>
      </c>
      <c r="C92" s="1" t="str">
        <f>IF(ISERROR(B92),"",INDEX(Scores!$G:$G,$B92,1))</f>
        <v>Jon</v>
      </c>
      <c r="D92" s="1" t="str">
        <f>IF(ISERROR(B92),"",INDEX(Scores!$I:$I,$B92,1))</f>
        <v>Allen</v>
      </c>
      <c r="E92" s="1" t="str">
        <f>IF(ISERROR(B92),"",INDEX(Scores!$K:$K,$B92,1))</f>
        <v>Neath</v>
      </c>
      <c r="F92" s="1" t="s">
        <v>10</v>
      </c>
      <c r="G92" s="1">
        <f>IF(ISERROR(B92),"",INDEX(Scores!$BE:$BE,$B92,1))</f>
        <v>520</v>
      </c>
      <c r="I92" s="1">
        <v>6</v>
      </c>
      <c r="J92" s="1" t="str">
        <f t="shared" si="6"/>
        <v>RC-6</v>
      </c>
      <c r="K92" s="1">
        <f>IF(ISERROR(B92),"",INDEX(Scores!$BA:$BA,$B92,1))</f>
        <v>60</v>
      </c>
      <c r="L92" s="1">
        <f>IF(ISERROR(B92),"",INDEX(Scores!$BC:$BC,$B92,1))</f>
        <v>20</v>
      </c>
    </row>
    <row r="93" spans="1:12" ht="11.25">
      <c r="A93" s="2" t="str">
        <f t="shared" si="5"/>
        <v>1B</v>
      </c>
      <c r="B93" s="1">
        <f>MATCH(A93,Scores!BH:BH,0)</f>
        <v>10</v>
      </c>
      <c r="C93" s="1" t="str">
        <f>IF(ISERROR(B93),"",INDEX(Scores!$G:$G,$B93,1))</f>
        <v>Jack</v>
      </c>
      <c r="D93" s="1" t="str">
        <f>IF(ISERROR(B93),"",INDEX(Scores!$I:$I,$B93,1))</f>
        <v>Davies</v>
      </c>
      <c r="E93" s="1" t="str">
        <f>IF(ISERROR(B93),"",INDEX(Scores!$K:$K,$B93,1))</f>
        <v>B of G</v>
      </c>
      <c r="F93" s="1" t="s">
        <v>10</v>
      </c>
      <c r="G93" s="1">
        <f>IF(ISERROR(B93),"",INDEX(Scores!$BE:$BE,$B93,1))</f>
        <v>513</v>
      </c>
      <c r="I93" s="1">
        <v>7</v>
      </c>
      <c r="J93" s="1" t="str">
        <f t="shared" si="6"/>
        <v>RC-7</v>
      </c>
      <c r="K93" s="1">
        <f>IF(ISERROR(B93),"",INDEX(Scores!$BA:$BA,$B93,1))</f>
        <v>60</v>
      </c>
      <c r="L93" s="1">
        <f>IF(ISERROR(B93),"",INDEX(Scores!$BC:$BC,$B93,1))</f>
        <v>16</v>
      </c>
    </row>
    <row r="94" spans="1:12" ht="11.25">
      <c r="A94" s="2" t="str">
        <f t="shared" si="5"/>
        <v>4B</v>
      </c>
      <c r="B94" s="1">
        <f>MATCH(A94,Scores!BH:BH,0)</f>
        <v>37</v>
      </c>
      <c r="C94" s="1" t="str">
        <f>IF(ISERROR(B94),"",INDEX(Scores!$G:$G,$B94,1))</f>
        <v>Siobhan</v>
      </c>
      <c r="D94" s="1" t="str">
        <f>IF(ISERROR(B94),"",INDEX(Scores!$I:$I,$B94,1))</f>
        <v>Boyle</v>
      </c>
      <c r="E94" s="1" t="str">
        <f>IF(ISERROR(B94),"",INDEX(Scores!$K:$K,$B94,1))</f>
        <v>B of G</v>
      </c>
      <c r="F94" s="1" t="s">
        <v>10</v>
      </c>
      <c r="G94" s="1">
        <f>IF(ISERROR(B94),"",INDEX(Scores!$BE:$BE,$B94,1))</f>
        <v>511</v>
      </c>
      <c r="I94" s="1">
        <v>8</v>
      </c>
      <c r="J94" s="1" t="str">
        <f t="shared" si="6"/>
        <v>RC-8</v>
      </c>
      <c r="K94" s="1">
        <f>IF(ISERROR(B94),"",INDEX(Scores!$BA:$BA,$B94,1))</f>
        <v>60</v>
      </c>
      <c r="L94" s="1">
        <f>IF(ISERROR(B94),"",INDEX(Scores!$BC:$BC,$B94,1))</f>
        <v>14</v>
      </c>
    </row>
    <row r="95" spans="1:12" ht="11.25">
      <c r="A95" s="2" t="str">
        <f t="shared" si="5"/>
        <v>2D</v>
      </c>
      <c r="B95" s="1">
        <f>MATCH(A95,Scores!BH:BH,0)</f>
        <v>23</v>
      </c>
      <c r="C95" s="1" t="str">
        <f>IF(ISERROR(B95),"",INDEX(Scores!$G:$G,$B95,1))</f>
        <v>Jan</v>
      </c>
      <c r="D95" s="1" t="str">
        <f>IF(ISERROR(B95),"",INDEX(Scores!$I:$I,$B95,1))</f>
        <v>Hughes</v>
      </c>
      <c r="E95" s="1" t="str">
        <f>IF(ISERROR(B95),"",INDEX(Scores!$K:$K,$B95,1))</f>
        <v>Neath</v>
      </c>
      <c r="F95" s="1" t="s">
        <v>10</v>
      </c>
      <c r="G95" s="1">
        <f>IF(ISERROR(B95),"",INDEX(Scores!$BE:$BE,$B95,1))</f>
        <v>494</v>
      </c>
      <c r="I95" s="1">
        <v>9</v>
      </c>
      <c r="J95" s="1" t="str">
        <f t="shared" si="6"/>
        <v>RC-9</v>
      </c>
      <c r="K95" s="1">
        <f>IF(ISERROR(B95),"",INDEX(Scores!$BA:$BA,$B95,1))</f>
        <v>60</v>
      </c>
      <c r="L95" s="1">
        <f>IF(ISERROR(B95),"",INDEX(Scores!$BC:$BC,$B95,1))</f>
        <v>11</v>
      </c>
    </row>
    <row r="96" spans="1:12" ht="11.25">
      <c r="A96" s="2" t="str">
        <f t="shared" si="5"/>
        <v>5B</v>
      </c>
      <c r="B96" s="1">
        <f>MATCH(A96,Scores!BH:BH,0)</f>
        <v>46</v>
      </c>
      <c r="C96" s="1" t="str">
        <f>IF(ISERROR(B96),"",INDEX(Scores!$G:$G,$B96,1))</f>
        <v>John</v>
      </c>
      <c r="D96" s="1" t="str">
        <f>IF(ISERROR(B96),"",INDEX(Scores!$I:$I,$B96,1))</f>
        <v>Luty</v>
      </c>
      <c r="E96" s="1" t="str">
        <f>IF(ISERROR(B96),"",INDEX(Scores!$K:$K,$B96,1))</f>
        <v>Neath</v>
      </c>
      <c r="F96" s="1" t="s">
        <v>10</v>
      </c>
      <c r="G96" s="1">
        <f>IF(ISERROR(B96),"",INDEX(Scores!$BE:$BE,$B96,1))</f>
        <v>481</v>
      </c>
      <c r="I96" s="1">
        <v>10</v>
      </c>
      <c r="J96" s="1" t="str">
        <f t="shared" si="6"/>
        <v>RC-10</v>
      </c>
      <c r="K96" s="1">
        <f>IF(ISERROR(B96),"",INDEX(Scores!$BA:$BA,$B96,1))</f>
        <v>60</v>
      </c>
      <c r="L96" s="1">
        <f>IF(ISERROR(B96),"",INDEX(Scores!$BC:$BC,$B96,1))</f>
        <v>9</v>
      </c>
    </row>
    <row r="97" spans="1:12" ht="11.25">
      <c r="A97" s="2" t="str">
        <f t="shared" si="5"/>
        <v>3C</v>
      </c>
      <c r="B97" s="1">
        <f>MATCH(A97,Scores!BH:BH,0)</f>
        <v>30</v>
      </c>
      <c r="C97" s="1" t="str">
        <f>IF(ISERROR(B97),"",INDEX(Scores!$G:$G,$B97,1))</f>
        <v>David</v>
      </c>
      <c r="D97" s="1" t="str">
        <f>IF(ISERROR(B97),"",INDEX(Scores!$I:$I,$B97,1))</f>
        <v>Broughton</v>
      </c>
      <c r="E97" s="1" t="str">
        <f>IF(ISERROR(B97),"",INDEX(Scores!$K:$K,$B97,1))</f>
        <v>Neath</v>
      </c>
      <c r="F97" s="1" t="s">
        <v>10</v>
      </c>
      <c r="G97" s="1">
        <f>IF(ISERROR(B97),"",INDEX(Scores!$BE:$BE,$B97,1))</f>
        <v>447</v>
      </c>
      <c r="I97" s="1">
        <v>11</v>
      </c>
      <c r="J97" s="1" t="str">
        <f>F97&amp;"-"&amp;I97</f>
        <v>RC-11</v>
      </c>
      <c r="K97" s="1">
        <f>IF(ISERROR(B97),"",INDEX(Scores!$BA:$BA,$B97,1))</f>
        <v>60</v>
      </c>
      <c r="L97" s="1">
        <f>IF(ISERROR(B97),"",INDEX(Scores!$BC:$BC,$B97,1))</f>
        <v>9</v>
      </c>
    </row>
    <row r="98" spans="1:12" ht="11.25">
      <c r="A98" s="2" t="str">
        <f t="shared" si="5"/>
        <v>1A</v>
      </c>
      <c r="B98" s="1">
        <f>MATCH(A98,Scores!BH:BH,0)</f>
        <v>8</v>
      </c>
      <c r="C98" s="1" t="str">
        <f>IF(ISERROR(B98),"",INDEX(Scores!$G:$G,$B98,1))</f>
        <v>Tony</v>
      </c>
      <c r="D98" s="1" t="str">
        <f>IF(ISERROR(B98),"",INDEX(Scores!$I:$I,$B98,1))</f>
        <v>Searles</v>
      </c>
      <c r="E98" s="1" t="str">
        <f>IF(ISERROR(B98),"",INDEX(Scores!$K:$K,$B98,1))</f>
        <v>Neath</v>
      </c>
      <c r="F98" s="1" t="s">
        <v>10</v>
      </c>
      <c r="G98" s="1">
        <f>IF(ISERROR(B98),"",INDEX(Scores!$BE:$BE,$B98,1))</f>
        <v>410</v>
      </c>
      <c r="I98" s="1">
        <v>12</v>
      </c>
      <c r="J98" s="1" t="str">
        <f>F98&amp;"-"&amp;I98</f>
        <v>RC-12</v>
      </c>
      <c r="K98" s="1">
        <f>IF(ISERROR(B98),"",INDEX(Scores!$BA:$BA,$B98,1))</f>
        <v>59</v>
      </c>
      <c r="L98" s="1">
        <f>IF(ISERROR(B98),"",INDEX(Scores!$BC:$BC,$B98,1))</f>
        <v>8</v>
      </c>
    </row>
    <row r="99" ht="11.25">
      <c r="A99" s="2"/>
    </row>
    <row r="100" spans="1:12" ht="11.25">
      <c r="A100" s="2" t="str">
        <f t="shared" si="5"/>
        <v>6B</v>
      </c>
      <c r="B100" s="1">
        <f>MATCH(A100,Scores!BH:BH,0)</f>
        <v>55</v>
      </c>
      <c r="C100" s="1" t="str">
        <f>IF(ISERROR(B100),"",INDEX(Scores!$G:$G,$B100,1))</f>
        <v>Simon</v>
      </c>
      <c r="D100" s="1" t="str">
        <f>IF(ISERROR(B100),"",INDEX(Scores!$I:$I,$B100,1))</f>
        <v>Browning</v>
      </c>
      <c r="E100" s="1" t="str">
        <f>IF(ISERROR(B100),"",INDEX(Scores!$K:$K,$B100,1))</f>
        <v>B of G</v>
      </c>
      <c r="F100" s="1" t="s">
        <v>8</v>
      </c>
      <c r="G100" s="1">
        <f>IF(ISERROR(B100),"",INDEX(Scores!$BE:$BE,$B100,1))</f>
        <v>549</v>
      </c>
      <c r="I100" s="1">
        <v>1</v>
      </c>
      <c r="J100" s="1" t="str">
        <f>F100&amp;"-"&amp;I100</f>
        <v>BB-1</v>
      </c>
      <c r="K100" s="1">
        <f>IF(ISERROR(B100),"",INDEX(Scores!$BA:$BA,$B100,1))</f>
        <v>60</v>
      </c>
      <c r="L100" s="1">
        <f>IF(ISERROR(B100),"",INDEX(Scores!$BC:$BC,$B100,1))</f>
        <v>25</v>
      </c>
    </row>
    <row r="101" spans="1:12" ht="11.25">
      <c r="A101" s="2" t="str">
        <f t="shared" si="5"/>
        <v>6A</v>
      </c>
      <c r="B101" s="1">
        <f>MATCH(A101,Scores!BH:BH,0)</f>
        <v>53</v>
      </c>
      <c r="C101" s="1" t="str">
        <f>IF(ISERROR(B101),"",INDEX(Scores!$G:$G,$B101,1))</f>
        <v>Kevan</v>
      </c>
      <c r="D101" s="1" t="str">
        <f>IF(ISERROR(B101),"",INDEX(Scores!$I:$I,$B101,1))</f>
        <v>Mahers</v>
      </c>
      <c r="E101" s="1" t="str">
        <f>IF(ISERROR(B101),"",INDEX(Scores!$K:$K,$B101,1))</f>
        <v>Neath</v>
      </c>
      <c r="F101" s="1" t="s">
        <v>8</v>
      </c>
      <c r="G101" s="1">
        <f>IF(ISERROR(B101),"",INDEX(Scores!$BE:$BE,$B101,1))</f>
        <v>482</v>
      </c>
      <c r="I101" s="1">
        <v>2</v>
      </c>
      <c r="J101" s="1" t="str">
        <f>F101&amp;"-"&amp;I101</f>
        <v>BB-2</v>
      </c>
      <c r="K101" s="1">
        <f>IF(ISERROR(B101),"",INDEX(Scores!$BA:$BA,$B101,1))</f>
        <v>60</v>
      </c>
      <c r="L101" s="1">
        <f>IF(ISERROR(B101),"",INDEX(Scores!$BC:$BC,$B101,1))</f>
        <v>4</v>
      </c>
    </row>
    <row r="102" spans="1:12" ht="11.25">
      <c r="A102" s="2" t="str">
        <f t="shared" si="5"/>
        <v>1C</v>
      </c>
      <c r="B102" s="1">
        <f>MATCH(A102,Scores!BH:BH,0)</f>
        <v>12</v>
      </c>
      <c r="C102" s="1" t="str">
        <f>IF(ISERROR(B102),"",INDEX(Scores!$G:$G,$B102,1))</f>
        <v>Kevin</v>
      </c>
      <c r="D102" s="1" t="str">
        <f>IF(ISERROR(B102),"",INDEX(Scores!$I:$I,$B102,1))</f>
        <v>Doyle</v>
      </c>
      <c r="E102" s="1" t="str">
        <f>IF(ISERROR(B102),"",INDEX(Scores!$K:$K,$B102,1))</f>
        <v>Neath</v>
      </c>
      <c r="F102" s="1" t="s">
        <v>8</v>
      </c>
      <c r="G102" s="1">
        <f>IF(ISERROR(B102),"",INDEX(Scores!$BE:$BE,$B102,1))</f>
        <v>457</v>
      </c>
      <c r="I102" s="1">
        <v>3</v>
      </c>
      <c r="J102" s="1" t="str">
        <f>F102&amp;"-"&amp;I102</f>
        <v>BB-3</v>
      </c>
      <c r="K102" s="1">
        <f>IF(ISERROR(B102),"",INDEX(Scores!$BA:$BA,$B102,1))</f>
        <v>60</v>
      </c>
      <c r="L102" s="1">
        <f>IF(ISERROR(B102),"",INDEX(Scores!$BC:$BC,$B102,1))</f>
        <v>5</v>
      </c>
    </row>
    <row r="103" spans="1:12" ht="11.25">
      <c r="A103" s="2" t="str">
        <f t="shared" si="5"/>
        <v>5C</v>
      </c>
      <c r="B103" s="1">
        <f>MATCH(A103,Scores!BH:BH,0)</f>
        <v>48</v>
      </c>
      <c r="C103" s="1" t="str">
        <f>IF(ISERROR(B103),"",INDEX(Scores!$G:$G,$B103,1))</f>
        <v>Jon</v>
      </c>
      <c r="D103" s="1" t="str">
        <f>IF(ISERROR(B103),"",INDEX(Scores!$I:$I,$B103,1))</f>
        <v>Gordon</v>
      </c>
      <c r="E103" s="1" t="str">
        <f>IF(ISERROR(B103),"",INDEX(Scores!$K:$K,$B103,1))</f>
        <v>B of G</v>
      </c>
      <c r="F103" s="1" t="s">
        <v>8</v>
      </c>
      <c r="G103" s="1">
        <f>IF(ISERROR(B103),"",INDEX(Scores!$BE:$BE,$B103,1))</f>
        <v>432</v>
      </c>
      <c r="I103" s="1">
        <v>4</v>
      </c>
      <c r="J103" s="1" t="str">
        <f>F103&amp;"-"&amp;I103</f>
        <v>BB-4</v>
      </c>
      <c r="K103" s="1">
        <f>IF(ISERROR(B103),"",INDEX(Scores!$BA:$BA,$B103,1))</f>
        <v>60</v>
      </c>
      <c r="L103" s="1">
        <f>IF(ISERROR(B103),"",INDEX(Scores!$BC:$BC,$B103,1))</f>
        <v>4</v>
      </c>
    </row>
    <row r="104" spans="1:12" ht="11.25">
      <c r="A104" s="2" t="str">
        <f t="shared" si="5"/>
        <v>1D</v>
      </c>
      <c r="B104" s="1">
        <f>MATCH(A104,Scores!BH:BH,0)</f>
        <v>14</v>
      </c>
      <c r="C104" s="1" t="str">
        <f>IF(ISERROR(B104),"",INDEX(Scores!$G:$G,$B104,1))</f>
        <v>William</v>
      </c>
      <c r="D104" s="1" t="str">
        <f>IF(ISERROR(B104),"",INDEX(Scores!$I:$I,$B104,1))</f>
        <v>Murphy</v>
      </c>
      <c r="E104" s="1" t="str">
        <f>IF(ISERROR(B104),"",INDEX(Scores!$K:$K,$B104,1))</f>
        <v>B of G</v>
      </c>
      <c r="F104" s="1" t="s">
        <v>8</v>
      </c>
      <c r="G104" s="1">
        <f>IF(ISERROR(B104),"",INDEX(Scores!$BE:$BE,$B104,1))</f>
        <v>388</v>
      </c>
      <c r="I104" s="1">
        <v>5</v>
      </c>
      <c r="J104" s="1" t="str">
        <f>F104&amp;"-"&amp;I104</f>
        <v>BB-5</v>
      </c>
      <c r="K104" s="1">
        <f>IF(ISERROR(B104),"",INDEX(Scores!$BA:$BA,$B104,1))</f>
        <v>59</v>
      </c>
      <c r="L104" s="1">
        <f>IF(ISERROR(B104),"",INDEX(Scores!$BC:$BC,$B104,1))</f>
        <v>4</v>
      </c>
    </row>
    <row r="105" ht="11.25">
      <c r="A105" s="2"/>
    </row>
    <row r="106" spans="1:12" ht="11.25">
      <c r="A106" s="2" t="str">
        <f t="shared" si="5"/>
        <v>2B</v>
      </c>
      <c r="B106" s="1">
        <f>MATCH(A106,Scores!BH:BH,0)</f>
        <v>19</v>
      </c>
      <c r="C106" s="1" t="str">
        <f>IF(ISERROR(B106),"",INDEX(Scores!$G:$G,$B106,1))</f>
        <v>Jeff</v>
      </c>
      <c r="D106" s="1" t="str">
        <f>IF(ISERROR(B106),"",INDEX(Scores!$I:$I,$B106,1))</f>
        <v>Thomas</v>
      </c>
      <c r="E106" s="1" t="str">
        <f>IF(ISERROR(B106),"",INDEX(Scores!$K:$K,$B106,1))</f>
        <v>Neath</v>
      </c>
      <c r="F106" s="1" t="s">
        <v>9</v>
      </c>
      <c r="G106" s="1">
        <f>IF(ISERROR(B106),"",INDEX(Scores!$BE:$BE,$B106,1))</f>
        <v>415</v>
      </c>
      <c r="I106" s="1">
        <v>1</v>
      </c>
      <c r="J106" s="1" t="str">
        <f>F106&amp;"-"&amp;I106</f>
        <v>LB-1</v>
      </c>
      <c r="K106" s="1">
        <f>IF(ISERROR(B106),"",INDEX(Scores!$BA:$BA,$B106,1))</f>
        <v>60</v>
      </c>
      <c r="L106" s="1">
        <f>IF(ISERROR(B106),"",INDEX(Scores!$BC:$BC,$B106,1))</f>
        <v>5</v>
      </c>
    </row>
    <row r="107" spans="1:12" ht="11.25">
      <c r="A107" s="2" t="str">
        <f t="shared" si="5"/>
        <v>5D</v>
      </c>
      <c r="B107" s="1">
        <f>MATCH(A107,Scores!BH:BH,0)</f>
        <v>50</v>
      </c>
      <c r="C107" s="1" t="str">
        <f>IF(ISERROR(B107),"",INDEX(Scores!$G:$G,$B107,1))</f>
        <v>Andrew</v>
      </c>
      <c r="D107" s="1" t="str">
        <f>IF(ISERROR(B107),"",INDEX(Scores!$I:$I,$B107,1))</f>
        <v>Fairgrieve</v>
      </c>
      <c r="E107" s="1" t="str">
        <f>IF(ISERROR(B107),"",INDEX(Scores!$K:$K,$B107,1))</f>
        <v>Neath</v>
      </c>
      <c r="F107" s="1" t="s">
        <v>9</v>
      </c>
      <c r="G107" s="1">
        <f>IF(ISERROR(B107),"",INDEX(Scores!$BE:$BE,$B107,1))</f>
        <v>365</v>
      </c>
      <c r="I107" s="1">
        <v>2</v>
      </c>
      <c r="J107" s="1" t="str">
        <f>F107&amp;"-"&amp;I107</f>
        <v>LB-2</v>
      </c>
      <c r="K107" s="1">
        <f>IF(ISERROR(B107),"",INDEX(Scores!$BA:$BA,$B107,1))</f>
        <v>56</v>
      </c>
      <c r="L107" s="1">
        <f>IF(ISERROR(B107),"",INDEX(Scores!$BC:$BC,$B107,1))</f>
        <v>3</v>
      </c>
    </row>
    <row r="108" spans="1:12" ht="11.25">
      <c r="A108" s="2" t="str">
        <f t="shared" si="5"/>
        <v>2A</v>
      </c>
      <c r="B108" s="1">
        <f>MATCH(A108,Scores!BH:BH,0)</f>
        <v>17</v>
      </c>
      <c r="C108" s="1" t="str">
        <f>IF(ISERROR(B108),"",INDEX(Scores!$G:$G,$B108,1))</f>
        <v>Phil</v>
      </c>
      <c r="D108" s="1" t="str">
        <f>IF(ISERROR(B108),"",INDEX(Scores!$I:$I,$B108,1))</f>
        <v>Lewis</v>
      </c>
      <c r="E108" s="1" t="str">
        <f>IF(ISERROR(B108),"",INDEX(Scores!$K:$K,$B108,1))</f>
        <v>B of G</v>
      </c>
      <c r="F108" s="1" t="s">
        <v>9</v>
      </c>
      <c r="G108" s="1">
        <f>IF(ISERROR(B108),"",INDEX(Scores!$BE:$BE,$B108,1))</f>
        <v>345</v>
      </c>
      <c r="I108" s="1">
        <v>3</v>
      </c>
      <c r="J108" s="1" t="str">
        <f>F108&amp;"-"&amp;I108</f>
        <v>LB-3</v>
      </c>
      <c r="K108" s="1">
        <f>IF(ISERROR(B108),"",INDEX(Scores!$BA:$BA,$B108,1))</f>
        <v>60</v>
      </c>
      <c r="L108" s="1">
        <f>IF(ISERROR(B108),"",INDEX(Scores!$BC:$BC,$B108,1))</f>
        <v>2</v>
      </c>
    </row>
    <row r="109" spans="1:12" ht="11.25">
      <c r="A109" s="2" t="str">
        <f t="shared" si="5"/>
        <v>3A</v>
      </c>
      <c r="B109" s="1">
        <f>MATCH(A109,Scores!BH:BH,0)</f>
        <v>26</v>
      </c>
      <c r="C109" s="1" t="str">
        <f>IF(ISERROR(B109),"",INDEX(Scores!$G:$G,$B109,1))</f>
        <v>Nigel</v>
      </c>
      <c r="D109" s="1" t="str">
        <f>IF(ISERROR(B109),"",INDEX(Scores!$I:$I,$B109,1))</f>
        <v>George</v>
      </c>
      <c r="E109" s="1" t="str">
        <f>IF(ISERROR(B109),"",INDEX(Scores!$K:$K,$B109,1))</f>
        <v>Neath</v>
      </c>
      <c r="F109" s="1" t="s">
        <v>9</v>
      </c>
      <c r="G109" s="1">
        <f>IF(ISERROR(B109),"",INDEX(Scores!$BE:$BE,$B109,1))</f>
        <v>307</v>
      </c>
      <c r="I109" s="1">
        <v>4</v>
      </c>
      <c r="J109" s="1" t="str">
        <f>F109&amp;"-"&amp;I109</f>
        <v>LB-4</v>
      </c>
      <c r="K109" s="1">
        <f>IF(ISERROR(B109),"",INDEX(Scores!$BA:$BA,$B109,1))</f>
        <v>56</v>
      </c>
      <c r="L109" s="1">
        <f>IF(ISERROR(B109),"",INDEX(Scores!$BC:$BC,$B109,1))</f>
        <v>0</v>
      </c>
    </row>
    <row r="110" spans="1:12" ht="11.25">
      <c r="A110" s="2" t="str">
        <f t="shared" si="5"/>
        <v>3B</v>
      </c>
      <c r="B110" s="1">
        <f>MATCH(A110,Scores!BH:BH,0)</f>
        <v>28</v>
      </c>
      <c r="C110" s="1" t="str">
        <f>IF(ISERROR(B110),"",INDEX(Scores!$G:$G,$B110,1))</f>
        <v>David</v>
      </c>
      <c r="D110" s="1" t="str">
        <f>IF(ISERROR(B110),"",INDEX(Scores!$I:$I,$B110,1))</f>
        <v>O'Carroll</v>
      </c>
      <c r="E110" s="1" t="str">
        <f>IF(ISERROR(B110),"",INDEX(Scores!$K:$K,$B110,1))</f>
        <v>B of G</v>
      </c>
      <c r="F110" s="1" t="s">
        <v>9</v>
      </c>
      <c r="G110" s="1">
        <f>IF(ISERROR(B110),"",INDEX(Scores!$BE:$BE,$B110,1))</f>
        <v>250</v>
      </c>
      <c r="I110" s="1">
        <v>5</v>
      </c>
      <c r="J110" s="1" t="str">
        <f>F110&amp;"-"&amp;I110</f>
        <v>LB-5</v>
      </c>
      <c r="K110" s="1">
        <f>IF(ISERROR(B110),"",INDEX(Scores!$BA:$BA,$B110,1))</f>
        <v>48</v>
      </c>
      <c r="L110" s="1">
        <f>IF(ISERROR(B110),"",INDEX(Scores!$BC:$BC,$B110,1))</f>
        <v>1</v>
      </c>
    </row>
  </sheetData>
  <sheetProtection password="CC08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Corus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johnsi</dc:creator>
  <cp:keywords/>
  <dc:description/>
  <cp:lastModifiedBy>johnsi</cp:lastModifiedBy>
  <cp:lastPrinted>2016-02-25T14:45:51Z</cp:lastPrinted>
  <dcterms:created xsi:type="dcterms:W3CDTF">2016-02-16T08:37:10Z</dcterms:created>
  <dcterms:modified xsi:type="dcterms:W3CDTF">2016-02-26T14:53:38Z</dcterms:modified>
  <cp:category/>
  <cp:version/>
  <cp:contentType/>
  <cp:contentStatus/>
</cp:coreProperties>
</file>